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9Q\"/>
    </mc:Choice>
  </mc:AlternateContent>
  <bookViews>
    <workbookView xWindow="-15" yWindow="-15" windowWidth="7515" windowHeight="4590" tabRatio="952"/>
  </bookViews>
  <sheets>
    <sheet name="Vergleich" sheetId="11" r:id="rId1"/>
    <sheet name="Diagramm1" sheetId="13" r:id="rId2"/>
    <sheet name="Diagramm2" sheetId="15" r:id="rId3"/>
    <sheet name="Daten Diagramm" sheetId="12" r:id="rId4"/>
  </sheets>
  <definedNames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C6" i="12" l="1"/>
  <c r="E11" i="11"/>
  <c r="F11" i="11"/>
  <c r="G11" i="11"/>
  <c r="H11" i="11" s="1"/>
  <c r="I11" i="11"/>
  <c r="J11" i="11"/>
  <c r="E14" i="11"/>
  <c r="F14" i="11"/>
  <c r="G14" i="11"/>
  <c r="H14" i="11"/>
  <c r="I14" i="11"/>
  <c r="J14" i="11"/>
  <c r="E17" i="11"/>
  <c r="E19" i="11" s="1"/>
  <c r="G17" i="11"/>
  <c r="H17" i="11"/>
  <c r="I17" i="11"/>
  <c r="I19" i="11" s="1"/>
  <c r="J17" i="11"/>
  <c r="F18" i="11"/>
  <c r="H18" i="11"/>
  <c r="J18" i="11"/>
  <c r="E24" i="11"/>
  <c r="E34" i="11" s="1"/>
  <c r="E35" i="11" s="1"/>
  <c r="G24" i="11"/>
  <c r="H24" i="11"/>
  <c r="D5" i="12" s="1"/>
  <c r="I24" i="11"/>
  <c r="J24" i="11"/>
  <c r="E5" i="12" s="1"/>
  <c r="E27" i="11"/>
  <c r="F27" i="11"/>
  <c r="G27" i="11"/>
  <c r="G35" i="11" s="1"/>
  <c r="H27" i="11"/>
  <c r="D6" i="12" s="1"/>
  <c r="I27" i="11"/>
  <c r="J27" i="11" s="1"/>
  <c r="E6" i="12" s="1"/>
  <c r="G34" i="11"/>
  <c r="G39" i="11"/>
  <c r="G40" i="11" s="1"/>
  <c r="I39" i="11"/>
  <c r="E40" i="11"/>
  <c r="E47" i="11" s="1"/>
  <c r="F47" i="11" s="1"/>
  <c r="F40" i="11"/>
  <c r="C7" i="12" s="1"/>
  <c r="I40" i="11"/>
  <c r="J40" i="11"/>
  <c r="E7" i="12" s="1"/>
  <c r="G42" i="11"/>
  <c r="G43" i="11" s="1"/>
  <c r="H43" i="11" s="1"/>
  <c r="I42" i="11"/>
  <c r="E43" i="11"/>
  <c r="F43" i="11"/>
  <c r="I43" i="11"/>
  <c r="J43" i="11"/>
  <c r="G45" i="11"/>
  <c r="G46" i="11" s="1"/>
  <c r="H46" i="11" s="1"/>
  <c r="D8" i="12" s="1"/>
  <c r="I45" i="11"/>
  <c r="E46" i="11"/>
  <c r="F46" i="11" s="1"/>
  <c r="C8" i="12" s="1"/>
  <c r="I46" i="11"/>
  <c r="J46" i="11"/>
  <c r="E8" i="12" s="1"/>
  <c r="I47" i="11"/>
  <c r="J47" i="11" s="1"/>
  <c r="G57" i="11"/>
  <c r="G58" i="11" s="1"/>
  <c r="I57" i="11"/>
  <c r="E58" i="11"/>
  <c r="F58" i="11"/>
  <c r="C10" i="12" s="1"/>
  <c r="I58" i="11"/>
  <c r="J58" i="11" s="1"/>
  <c r="E10" i="12" s="1"/>
  <c r="E59" i="11"/>
  <c r="F59" i="11"/>
  <c r="H58" i="11" l="1"/>
  <c r="D10" i="12" s="1"/>
  <c r="G59" i="11"/>
  <c r="H59" i="11" s="1"/>
  <c r="H35" i="11"/>
  <c r="G50" i="11"/>
  <c r="E48" i="11"/>
  <c r="F48" i="11" s="1"/>
  <c r="E62" i="11"/>
  <c r="E63" i="11" s="1"/>
  <c r="E36" i="11"/>
  <c r="F36" i="11" s="1"/>
  <c r="F19" i="11"/>
  <c r="H40" i="11"/>
  <c r="D7" i="12" s="1"/>
  <c r="G47" i="11"/>
  <c r="H47" i="11" s="1"/>
  <c r="E50" i="11"/>
  <c r="F35" i="11"/>
  <c r="J19" i="11"/>
  <c r="I34" i="11"/>
  <c r="I35" i="11" s="1"/>
  <c r="I59" i="11"/>
  <c r="J59" i="11" s="1"/>
  <c r="F24" i="11"/>
  <c r="C5" i="12" s="1"/>
  <c r="G19" i="11"/>
  <c r="F17" i="11"/>
  <c r="I50" i="11" l="1"/>
  <c r="J35" i="11"/>
  <c r="I62" i="11"/>
  <c r="I63" i="11" s="1"/>
  <c r="I48" i="11"/>
  <c r="J48" i="11" s="1"/>
  <c r="I36" i="11"/>
  <c r="J36" i="11" s="1"/>
  <c r="G60" i="11"/>
  <c r="H50" i="11"/>
  <c r="E60" i="11"/>
  <c r="F50" i="11"/>
  <c r="H19" i="11"/>
  <c r="G36" i="11"/>
  <c r="H36" i="11" s="1"/>
  <c r="G62" i="11"/>
  <c r="G63" i="11" s="1"/>
  <c r="G48" i="11"/>
  <c r="H48" i="11" s="1"/>
  <c r="C9" i="12" l="1"/>
  <c r="F60" i="11"/>
  <c r="C11" i="12" s="1"/>
  <c r="D9" i="12"/>
  <c r="H60" i="11"/>
  <c r="D11" i="12" s="1"/>
  <c r="J50" i="11"/>
  <c r="I60" i="11"/>
  <c r="E9" i="12" l="1"/>
  <c r="J60" i="11"/>
  <c r="E11" i="12" s="1"/>
</calcChain>
</file>

<file path=xl/sharedStrings.xml><?xml version="1.0" encoding="utf-8"?>
<sst xmlns="http://schemas.openxmlformats.org/spreadsheetml/2006/main" count="112" uniqueCount="72">
  <si>
    <t>St.</t>
  </si>
  <si>
    <t>Junghenne</t>
  </si>
  <si>
    <t>Auslauffläche</t>
  </si>
  <si>
    <t>kg</t>
  </si>
  <si>
    <t>Ökologisch</t>
  </si>
  <si>
    <t>Eier ( M,L,XL)</t>
  </si>
  <si>
    <t xml:space="preserve">Schlachthenne </t>
  </si>
  <si>
    <t>Dungwert</t>
  </si>
  <si>
    <t>Legefutter</t>
  </si>
  <si>
    <t>Beratung</t>
  </si>
  <si>
    <t>Energie, Wasser</t>
  </si>
  <si>
    <t>var. Maschinenkosten</t>
  </si>
  <si>
    <t>Verpackungsmaterial</t>
  </si>
  <si>
    <t>Zinsansatz</t>
  </si>
  <si>
    <t>je Henne</t>
  </si>
  <si>
    <t>je Ei</t>
  </si>
  <si>
    <t>Summe var. Kosten</t>
  </si>
  <si>
    <t>Stallgebäude</t>
  </si>
  <si>
    <t>Technik</t>
  </si>
  <si>
    <t>Invest. / Pl.</t>
  </si>
  <si>
    <t>in %</t>
  </si>
  <si>
    <t>Arbeit</t>
  </si>
  <si>
    <t>Akh / Henne</t>
  </si>
  <si>
    <t>Summe feste Kosten und Arbeit</t>
  </si>
  <si>
    <t>Kalk. Betriebszweigergebnis</t>
  </si>
  <si>
    <t>( Leistungen abzgl. Kosten )</t>
  </si>
  <si>
    <t>Leistung insg.</t>
  </si>
  <si>
    <t>Variable Kosten :</t>
  </si>
  <si>
    <t>( Summe Kosten abzgl. Nebenleistungen )</t>
  </si>
  <si>
    <t>Kosten der Produktion</t>
  </si>
  <si>
    <t>b) Kosten der Vermarktung</t>
  </si>
  <si>
    <t>a) Kosten der Produktion</t>
  </si>
  <si>
    <t xml:space="preserve">Gesamtkosten </t>
  </si>
  <si>
    <t>( Produktion und Vermarktung )</t>
  </si>
  <si>
    <t>Deckungsbeitrag der Produktion</t>
  </si>
  <si>
    <t>Vermarktungskosten</t>
  </si>
  <si>
    <t>Futter</t>
  </si>
  <si>
    <t>Stall u. Technik</t>
  </si>
  <si>
    <t>Arbeit Erzeugung</t>
  </si>
  <si>
    <t>Arbeit Vermarktung</t>
  </si>
  <si>
    <t>Ökologische Produktion</t>
  </si>
  <si>
    <t>Bodenhaltung</t>
  </si>
  <si>
    <t>Freilandhaltung</t>
  </si>
  <si>
    <t>Stand :</t>
  </si>
  <si>
    <t>Kleineier (S)</t>
  </si>
  <si>
    <t>Hygiene (TSK, GGD, Impfung, Desinf.,...)</t>
  </si>
  <si>
    <t>sonstige anteilige Kosten</t>
  </si>
  <si>
    <t xml:space="preserve">Sortiermaschine, Fahrzeug bzw. </t>
  </si>
  <si>
    <t xml:space="preserve">   Hofladen, Werbung,  etc.</t>
  </si>
  <si>
    <t>Leistungen</t>
  </si>
  <si>
    <r>
      <t>Kosten der Eiererzeugung</t>
    </r>
    <r>
      <rPr>
        <b/>
        <vertAlign val="superscript"/>
        <sz val="22"/>
        <rFont val="Helv"/>
      </rPr>
      <t xml:space="preserve"> </t>
    </r>
    <r>
      <rPr>
        <b/>
        <sz val="22"/>
        <rFont val="Helv"/>
      </rPr>
      <t xml:space="preserve">( einschließlich Direktvermarktung ) </t>
    </r>
  </si>
  <si>
    <t>Tatsächl. erzieltes Arbeitseinkommen</t>
  </si>
  <si>
    <t>€/ Akh</t>
  </si>
  <si>
    <t>€</t>
  </si>
  <si>
    <t>€ / Henne</t>
  </si>
  <si>
    <t>€ / Std.</t>
  </si>
  <si>
    <t>€/St.</t>
  </si>
  <si>
    <t>€/kg</t>
  </si>
  <si>
    <t>in €</t>
  </si>
  <si>
    <t>€/Henne</t>
  </si>
  <si>
    <r>
      <t xml:space="preserve">Jahreskosten </t>
    </r>
    <r>
      <rPr>
        <vertAlign val="superscript"/>
        <sz val="10"/>
        <rFont val="Helv"/>
      </rPr>
      <t>1)</t>
    </r>
  </si>
  <si>
    <t>Die wichtigsten Kostenpositionen ( € / Ei )</t>
  </si>
  <si>
    <t>Kosten für...</t>
  </si>
  <si>
    <r>
      <t xml:space="preserve">Gesamtkosten </t>
    </r>
    <r>
      <rPr>
        <sz val="14"/>
        <rFont val="Helv"/>
      </rPr>
      <t>(Produktion inkl. Vermarktung)</t>
    </r>
  </si>
  <si>
    <t>Alle Werte inkl. Mwst.</t>
  </si>
  <si>
    <t>(inkl. Zaun)</t>
  </si>
  <si>
    <t>Die Eier werden ohne EU-Klassifizierung alle ab Hof an Endverbraucher verkauft.</t>
  </si>
  <si>
    <t>Quelle der Daten: Burkhard Pritzkow, ALLB Freiburg.</t>
  </si>
  <si>
    <t>Boden ( 300 Pl. )</t>
  </si>
  <si>
    <t>Freiland ( 300 Pl. )</t>
  </si>
  <si>
    <t>Dateneingabe in den gelben Feldern !</t>
  </si>
  <si>
    <t>(Kleinbestände)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</si>
</sst>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"/>
    <numFmt numFmtId="220" formatCode="#,##0.000"/>
  </numFmts>
  <fonts count="32" x14ac:knownFonts="1">
    <font>
      <sz val="10"/>
      <name val="Helv"/>
    </font>
    <font>
      <b/>
      <sz val="10"/>
      <name val="Helv"/>
    </font>
    <font>
      <sz val="10"/>
      <name val="Helv"/>
    </font>
    <font>
      <b/>
      <sz val="12"/>
      <name val="Helv"/>
    </font>
    <font>
      <b/>
      <sz val="16"/>
      <color indexed="10"/>
      <name val="Helv"/>
    </font>
    <font>
      <b/>
      <sz val="10"/>
      <color indexed="17"/>
      <name val="Helv"/>
    </font>
    <font>
      <sz val="10"/>
      <color indexed="17"/>
      <name val="Helv"/>
    </font>
    <font>
      <b/>
      <sz val="12"/>
      <color indexed="17"/>
      <name val="Helv"/>
    </font>
    <font>
      <b/>
      <sz val="20"/>
      <color indexed="10"/>
      <name val="Helv"/>
    </font>
    <font>
      <b/>
      <sz val="14"/>
      <name val="Helv"/>
    </font>
    <font>
      <sz val="12"/>
      <name val="Helv"/>
    </font>
    <font>
      <b/>
      <sz val="16"/>
      <name val="Helv"/>
    </font>
    <font>
      <b/>
      <sz val="16"/>
      <color indexed="12"/>
      <name val="Helv"/>
    </font>
    <font>
      <b/>
      <sz val="20"/>
      <color indexed="12"/>
      <name val="Helv"/>
    </font>
    <font>
      <b/>
      <sz val="12"/>
      <color indexed="61"/>
      <name val="Helv"/>
    </font>
    <font>
      <b/>
      <sz val="16"/>
      <color indexed="61"/>
      <name val="Helv"/>
    </font>
    <font>
      <sz val="10"/>
      <color indexed="10"/>
      <name val="Helv"/>
    </font>
    <font>
      <sz val="10.5"/>
      <name val="Arial"/>
    </font>
    <font>
      <sz val="9.75"/>
      <name val="Arial"/>
    </font>
    <font>
      <sz val="22"/>
      <name val="Helv"/>
    </font>
    <font>
      <sz val="10.25"/>
      <name val="Arial"/>
    </font>
    <font>
      <sz val="9.75"/>
      <name val="Arial"/>
    </font>
    <font>
      <sz val="10"/>
      <color indexed="8"/>
      <name val="Helv"/>
    </font>
    <font>
      <b/>
      <sz val="10"/>
      <color indexed="8"/>
      <name val="Helv"/>
    </font>
    <font>
      <b/>
      <sz val="22"/>
      <name val="Helv"/>
    </font>
    <font>
      <b/>
      <vertAlign val="superscript"/>
      <sz val="22"/>
      <name val="Helv"/>
    </font>
    <font>
      <sz val="16"/>
      <name val="Helv"/>
    </font>
    <font>
      <sz val="14"/>
      <color indexed="14"/>
      <name val="Helv"/>
    </font>
    <font>
      <b/>
      <sz val="14"/>
      <color indexed="14"/>
      <name val="Helv"/>
    </font>
    <font>
      <vertAlign val="superscript"/>
      <sz val="10"/>
      <name val="Helv"/>
    </font>
    <font>
      <sz val="14"/>
      <name val="Helv"/>
    </font>
    <font>
      <sz val="10"/>
      <color indexed="12"/>
      <name val="Helv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4" fontId="0" fillId="0" borderId="1" xfId="1" applyFont="1" applyBorder="1"/>
    <xf numFmtId="2" fontId="0" fillId="0" borderId="2" xfId="0" applyNumberFormat="1" applyBorder="1"/>
    <xf numFmtId="2" fontId="0" fillId="0" borderId="1" xfId="1" applyNumberFormat="1" applyFont="1" applyBorder="1"/>
    <xf numFmtId="2" fontId="3" fillId="0" borderId="2" xfId="0" applyNumberFormat="1" applyFont="1" applyBorder="1"/>
    <xf numFmtId="4" fontId="3" fillId="0" borderId="1" xfId="1" applyFont="1" applyBorder="1"/>
    <xf numFmtId="0" fontId="0" fillId="0" borderId="2" xfId="0" applyBorder="1"/>
    <xf numFmtId="9" fontId="0" fillId="0" borderId="2" xfId="2" applyFont="1" applyBorder="1"/>
    <xf numFmtId="4" fontId="6" fillId="0" borderId="3" xfId="1" applyFont="1" applyBorder="1"/>
    <xf numFmtId="2" fontId="6" fillId="0" borderId="4" xfId="0" applyNumberFormat="1" applyFont="1" applyBorder="1"/>
    <xf numFmtId="2" fontId="7" fillId="0" borderId="4" xfId="0" applyNumberFormat="1" applyFont="1" applyBorder="1"/>
    <xf numFmtId="0" fontId="6" fillId="0" borderId="4" xfId="0" applyFont="1" applyBorder="1"/>
    <xf numFmtId="4" fontId="0" fillId="0" borderId="3" xfId="1" applyFont="1" applyBorder="1"/>
    <xf numFmtId="2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4" xfId="0" applyFont="1" applyBorder="1"/>
    <xf numFmtId="0" fontId="3" fillId="0" borderId="0" xfId="0" applyFont="1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" fontId="1" fillId="0" borderId="1" xfId="1" applyFont="1" applyBorder="1"/>
    <xf numFmtId="4" fontId="1" fillId="0" borderId="3" xfId="1" applyFont="1" applyBorder="1"/>
    <xf numFmtId="2" fontId="1" fillId="0" borderId="1" xfId="1" applyNumberFormat="1" applyFont="1" applyBorder="1"/>
    <xf numFmtId="2" fontId="1" fillId="0" borderId="3" xfId="1" applyNumberFormat="1" applyFont="1" applyBorder="1"/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84" fontId="0" fillId="2" borderId="2" xfId="0" applyNumberFormat="1" applyFill="1" applyBorder="1" applyProtection="1">
      <protection locked="0"/>
    </xf>
    <xf numFmtId="184" fontId="6" fillId="2" borderId="4" xfId="0" applyNumberFormat="1" applyFont="1" applyFill="1" applyBorder="1" applyProtection="1">
      <protection locked="0"/>
    </xf>
    <xf numFmtId="0" fontId="3" fillId="0" borderId="13" xfId="0" applyFont="1" applyBorder="1"/>
    <xf numFmtId="0" fontId="3" fillId="0" borderId="14" xfId="0" applyFont="1" applyBorder="1"/>
    <xf numFmtId="4" fontId="3" fillId="0" borderId="15" xfId="1" applyFont="1" applyBorder="1"/>
    <xf numFmtId="2" fontId="3" fillId="0" borderId="16" xfId="0" applyNumberFormat="1" applyFont="1" applyBorder="1"/>
    <xf numFmtId="4" fontId="3" fillId="0" borderId="17" xfId="1" applyFont="1" applyBorder="1"/>
    <xf numFmtId="2" fontId="7" fillId="0" borderId="13" xfId="0" applyNumberFormat="1" applyFont="1" applyBorder="1"/>
    <xf numFmtId="4" fontId="7" fillId="0" borderId="17" xfId="1" applyFont="1" applyBorder="1"/>
    <xf numFmtId="0" fontId="1" fillId="0" borderId="13" xfId="0" applyFont="1" applyBorder="1"/>
    <xf numFmtId="0" fontId="1" fillId="0" borderId="14" xfId="0" applyFont="1" applyBorder="1"/>
    <xf numFmtId="4" fontId="1" fillId="0" borderId="15" xfId="1" applyFont="1" applyBorder="1"/>
    <xf numFmtId="2" fontId="1" fillId="0" borderId="16" xfId="0" applyNumberFormat="1" applyFont="1" applyBorder="1"/>
    <xf numFmtId="4" fontId="1" fillId="0" borderId="17" xfId="1" applyFont="1" applyBorder="1"/>
    <xf numFmtId="2" fontId="5" fillId="0" borderId="13" xfId="0" applyNumberFormat="1" applyFont="1" applyBorder="1"/>
    <xf numFmtId="4" fontId="5" fillId="0" borderId="17" xfId="1" applyFont="1" applyBorder="1"/>
    <xf numFmtId="0" fontId="3" fillId="0" borderId="18" xfId="0" applyFont="1" applyBorder="1"/>
    <xf numFmtId="0" fontId="3" fillId="0" borderId="19" xfId="0" applyFont="1" applyBorder="1"/>
    <xf numFmtId="4" fontId="3" fillId="0" borderId="20" xfId="1" applyFont="1" applyBorder="1"/>
    <xf numFmtId="2" fontId="3" fillId="0" borderId="21" xfId="0" applyNumberFormat="1" applyFont="1" applyBorder="1"/>
    <xf numFmtId="4" fontId="3" fillId="0" borderId="22" xfId="1" applyFont="1" applyBorder="1"/>
    <xf numFmtId="2" fontId="7" fillId="0" borderId="18" xfId="0" applyNumberFormat="1" applyFont="1" applyBorder="1"/>
    <xf numFmtId="4" fontId="7" fillId="0" borderId="22" xfId="1" applyFont="1" applyBorder="1"/>
    <xf numFmtId="9" fontId="6" fillId="0" borderId="2" xfId="2" applyFont="1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4" fontId="0" fillId="0" borderId="15" xfId="1" applyFont="1" applyBorder="1"/>
    <xf numFmtId="0" fontId="0" fillId="0" borderId="16" xfId="0" applyBorder="1"/>
    <xf numFmtId="0" fontId="0" fillId="0" borderId="15" xfId="0" applyBorder="1"/>
    <xf numFmtId="4" fontId="3" fillId="0" borderId="3" xfId="1" applyFont="1" applyBorder="1"/>
    <xf numFmtId="4" fontId="7" fillId="0" borderId="3" xfId="1" applyFont="1" applyBorder="1"/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11" fillId="0" borderId="0" xfId="0" applyFont="1"/>
    <xf numFmtId="0" fontId="12" fillId="0" borderId="4" xfId="0" applyFont="1" applyBorder="1"/>
    <xf numFmtId="4" fontId="13" fillId="0" borderId="1" xfId="1" applyFont="1" applyBorder="1"/>
    <xf numFmtId="4" fontId="13" fillId="0" borderId="3" xfId="1" applyFont="1" applyBorder="1"/>
    <xf numFmtId="4" fontId="0" fillId="0" borderId="24" xfId="1" applyFont="1" applyBorder="1"/>
    <xf numFmtId="2" fontId="0" fillId="0" borderId="25" xfId="0" applyNumberFormat="1" applyBorder="1"/>
    <xf numFmtId="4" fontId="0" fillId="0" borderId="23" xfId="1" applyFont="1" applyBorder="1"/>
    <xf numFmtId="2" fontId="6" fillId="0" borderId="5" xfId="0" applyNumberFormat="1" applyFont="1" applyBorder="1"/>
    <xf numFmtId="4" fontId="6" fillId="0" borderId="23" xfId="1" applyFont="1" applyBorder="1"/>
    <xf numFmtId="0" fontId="19" fillId="0" borderId="0" xfId="0" applyFont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 applyAlignment="1">
      <alignment horizontal="left"/>
    </xf>
    <xf numFmtId="4" fontId="3" fillId="0" borderId="9" xfId="1" applyFont="1" applyBorder="1"/>
    <xf numFmtId="2" fontId="3" fillId="0" borderId="26" xfId="0" applyNumberFormat="1" applyFont="1" applyBorder="1"/>
    <xf numFmtId="4" fontId="3" fillId="0" borderId="11" xfId="1" applyFont="1" applyBorder="1"/>
    <xf numFmtId="2" fontId="7" fillId="0" borderId="7" xfId="0" applyNumberFormat="1" applyFont="1" applyBorder="1"/>
    <xf numFmtId="4" fontId="7" fillId="0" borderId="11" xfId="1" applyFont="1" applyBorder="1"/>
    <xf numFmtId="2" fontId="0" fillId="0" borderId="16" xfId="0" applyNumberFormat="1" applyBorder="1"/>
    <xf numFmtId="4" fontId="0" fillId="0" borderId="17" xfId="1" applyFont="1" applyBorder="1"/>
    <xf numFmtId="2" fontId="6" fillId="0" borderId="13" xfId="0" applyNumberFormat="1" applyFont="1" applyBorder="1"/>
    <xf numFmtId="4" fontId="6" fillId="0" borderId="17" xfId="1" applyFont="1" applyBorder="1"/>
    <xf numFmtId="4" fontId="2" fillId="0" borderId="1" xfId="1" applyFont="1" applyBorder="1"/>
    <xf numFmtId="0" fontId="2" fillId="2" borderId="2" xfId="0" applyFont="1" applyFill="1" applyBorder="1" applyProtection="1">
      <protection locked="0"/>
    </xf>
    <xf numFmtId="4" fontId="2" fillId="0" borderId="3" xfId="1" applyFont="1" applyBorder="1"/>
    <xf numFmtId="0" fontId="9" fillId="0" borderId="4" xfId="0" applyFont="1" applyBorder="1" applyProtection="1"/>
    <xf numFmtId="0" fontId="0" fillId="0" borderId="0" xfId="0" applyBorder="1" applyProtection="1"/>
    <xf numFmtId="0" fontId="0" fillId="0" borderId="3" xfId="0" applyBorder="1" applyAlignment="1" applyProtection="1">
      <alignment horizontal="left"/>
    </xf>
    <xf numFmtId="0" fontId="0" fillId="0" borderId="4" xfId="0" applyBorder="1" applyProtection="1"/>
    <xf numFmtId="4" fontId="0" fillId="0" borderId="1" xfId="1" applyFont="1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22" fillId="0" borderId="4" xfId="0" applyFont="1" applyBorder="1" applyProtection="1"/>
    <xf numFmtId="0" fontId="22" fillId="0" borderId="0" xfId="0" applyFont="1" applyBorder="1" applyProtection="1"/>
    <xf numFmtId="0" fontId="22" fillId="0" borderId="3" xfId="0" applyFont="1" applyBorder="1" applyAlignment="1" applyProtection="1">
      <alignment horizontal="left"/>
    </xf>
    <xf numFmtId="4" fontId="22" fillId="0" borderId="1" xfId="1" applyFont="1" applyBorder="1" applyProtection="1"/>
    <xf numFmtId="4" fontId="22" fillId="0" borderId="3" xfId="1" applyFont="1" applyBorder="1" applyProtection="1"/>
    <xf numFmtId="4" fontId="6" fillId="0" borderId="3" xfId="1" applyFont="1" applyBorder="1" applyProtection="1"/>
    <xf numFmtId="4" fontId="23" fillId="0" borderId="1" xfId="1" applyFont="1" applyBorder="1" applyProtection="1"/>
    <xf numFmtId="4" fontId="23" fillId="0" borderId="3" xfId="1" applyFont="1" applyBorder="1" applyProtection="1"/>
    <xf numFmtId="0" fontId="1" fillId="0" borderId="4" xfId="0" applyFont="1" applyBorder="1" applyProtection="1"/>
    <xf numFmtId="4" fontId="1" fillId="0" borderId="1" xfId="1" applyFont="1" applyBorder="1" applyProtection="1"/>
    <xf numFmtId="4" fontId="1" fillId="0" borderId="3" xfId="1" applyFont="1" applyBorder="1" applyProtection="1"/>
    <xf numFmtId="2" fontId="0" fillId="0" borderId="2" xfId="0" applyNumberFormat="1" applyBorder="1" applyProtection="1"/>
    <xf numFmtId="4" fontId="0" fillId="0" borderId="3" xfId="1" applyFont="1" applyBorder="1" applyProtection="1"/>
    <xf numFmtId="2" fontId="6" fillId="0" borderId="2" xfId="0" applyNumberFormat="1" applyFont="1" applyBorder="1" applyProtection="1"/>
    <xf numFmtId="2" fontId="6" fillId="0" borderId="4" xfId="0" applyNumberFormat="1" applyFont="1" applyBorder="1" applyProtection="1"/>
    <xf numFmtId="0" fontId="15" fillId="0" borderId="13" xfId="0" applyFont="1" applyBorder="1" applyProtection="1"/>
    <xf numFmtId="0" fontId="15" fillId="0" borderId="14" xfId="0" applyFont="1" applyBorder="1" applyProtection="1"/>
    <xf numFmtId="0" fontId="15" fillId="0" borderId="17" xfId="0" applyFont="1" applyFill="1" applyBorder="1" applyAlignment="1" applyProtection="1">
      <alignment horizontal="left"/>
    </xf>
    <xf numFmtId="2" fontId="14" fillId="0" borderId="14" xfId="0" applyNumberFormat="1" applyFont="1" applyBorder="1" applyProtection="1"/>
    <xf numFmtId="2" fontId="15" fillId="0" borderId="15" xfId="0" applyNumberFormat="1" applyFont="1" applyBorder="1" applyProtection="1"/>
    <xf numFmtId="0" fontId="4" fillId="0" borderId="4" xfId="0" applyFont="1" applyBorder="1" applyProtection="1"/>
    <xf numFmtId="0" fontId="3" fillId="0" borderId="0" xfId="0" applyFont="1" applyBorder="1" applyProtection="1"/>
    <xf numFmtId="0" fontId="3" fillId="0" borderId="3" xfId="0" applyFont="1" applyFill="1" applyBorder="1" applyAlignment="1" applyProtection="1">
      <alignment horizontal="left"/>
    </xf>
    <xf numFmtId="2" fontId="3" fillId="0" borderId="0" xfId="0" applyNumberFormat="1" applyFont="1" applyBorder="1" applyProtection="1"/>
    <xf numFmtId="2" fontId="8" fillId="0" borderId="1" xfId="0" applyNumberFormat="1" applyFont="1" applyBorder="1" applyProtection="1"/>
    <xf numFmtId="2" fontId="8" fillId="0" borderId="3" xfId="0" applyNumberFormat="1" applyFont="1" applyBorder="1" applyProtection="1"/>
    <xf numFmtId="0" fontId="0" fillId="0" borderId="11" xfId="0" applyBorder="1" applyProtection="1"/>
    <xf numFmtId="2" fontId="23" fillId="0" borderId="4" xfId="0" applyNumberFormat="1" applyFont="1" applyFill="1" applyBorder="1" applyProtection="1"/>
    <xf numFmtId="2" fontId="23" fillId="0" borderId="2" xfId="0" applyNumberFormat="1" applyFont="1" applyFill="1" applyBorder="1" applyProtection="1"/>
    <xf numFmtId="0" fontId="24" fillId="0" borderId="0" xfId="0" applyFont="1"/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26" fillId="0" borderId="9" xfId="0" applyFont="1" applyBorder="1" applyProtection="1"/>
    <xf numFmtId="0" fontId="16" fillId="0" borderId="27" xfId="0" applyFont="1" applyBorder="1" applyProtection="1"/>
    <xf numFmtId="0" fontId="3" fillId="0" borderId="28" xfId="0" applyFont="1" applyBorder="1" applyProtection="1"/>
    <xf numFmtId="0" fontId="3" fillId="0" borderId="29" xfId="0" applyFont="1" applyFill="1" applyBorder="1" applyAlignment="1" applyProtection="1">
      <alignment horizontal="left"/>
    </xf>
    <xf numFmtId="2" fontId="3" fillId="0" borderId="28" xfId="0" applyNumberFormat="1" applyFont="1" applyBorder="1" applyProtection="1"/>
    <xf numFmtId="2" fontId="8" fillId="0" borderId="30" xfId="0" applyNumberFormat="1" applyFont="1" applyBorder="1" applyProtection="1"/>
    <xf numFmtId="2" fontId="8" fillId="0" borderId="29" xfId="0" applyNumberFormat="1" applyFont="1" applyBorder="1" applyProtection="1"/>
    <xf numFmtId="2" fontId="28" fillId="0" borderId="8" xfId="0" applyNumberFormat="1" applyFont="1" applyBorder="1" applyProtection="1"/>
    <xf numFmtId="0" fontId="10" fillId="0" borderId="31" xfId="0" applyFont="1" applyBorder="1"/>
    <xf numFmtId="0" fontId="3" fillId="0" borderId="32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30" fillId="0" borderId="2" xfId="0" applyFont="1" applyBorder="1"/>
    <xf numFmtId="220" fontId="30" fillId="0" borderId="34" xfId="0" applyNumberFormat="1" applyFont="1" applyBorder="1" applyAlignment="1">
      <alignment horizontal="center"/>
    </xf>
    <xf numFmtId="220" fontId="30" fillId="0" borderId="1" xfId="0" applyNumberFormat="1" applyFont="1" applyBorder="1" applyAlignment="1">
      <alignment horizontal="center"/>
    </xf>
    <xf numFmtId="0" fontId="9" fillId="0" borderId="31" xfId="0" applyFont="1" applyBorder="1" applyAlignment="1">
      <alignment wrapText="1"/>
    </xf>
    <xf numFmtId="220" fontId="9" fillId="0" borderId="33" xfId="0" applyNumberFormat="1" applyFont="1" applyBorder="1" applyAlignment="1">
      <alignment horizontal="center"/>
    </xf>
    <xf numFmtId="220" fontId="9" fillId="0" borderId="32" xfId="0" applyNumberFormat="1" applyFont="1" applyBorder="1" applyAlignment="1">
      <alignment horizontal="center"/>
    </xf>
    <xf numFmtId="14" fontId="0" fillId="3" borderId="0" xfId="0" applyNumberFormat="1" applyFill="1" applyProtection="1">
      <protection locked="0"/>
    </xf>
    <xf numFmtId="2" fontId="22" fillId="2" borderId="2" xfId="0" applyNumberFormat="1" applyFont="1" applyFill="1" applyBorder="1" applyProtection="1">
      <protection locked="0"/>
    </xf>
    <xf numFmtId="0" fontId="16" fillId="0" borderId="0" xfId="0" applyFont="1"/>
    <xf numFmtId="9" fontId="0" fillId="2" borderId="2" xfId="2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6" fillId="0" borderId="25" xfId="0" applyNumberFormat="1" applyFont="1" applyBorder="1"/>
    <xf numFmtId="2" fontId="15" fillId="0" borderId="17" xfId="0" applyNumberFormat="1" applyFont="1" applyBorder="1" applyProtection="1"/>
    <xf numFmtId="0" fontId="31" fillId="0" borderId="0" xfId="0" applyFont="1" applyAlignment="1">
      <alignment horizontal="left"/>
    </xf>
    <xf numFmtId="0" fontId="26" fillId="0" borderId="0" xfId="0" applyFont="1"/>
    <xf numFmtId="0" fontId="27" fillId="0" borderId="4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0" fontId="27" fillId="0" borderId="7" xfId="0" applyFont="1" applyBorder="1" applyAlignment="1">
      <alignment horizontal="left" wrapText="1"/>
    </xf>
    <xf numFmtId="0" fontId="27" fillId="0" borderId="8" xfId="0" applyFont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Welche Kosten verursacht ein Ei ?</a:t>
            </a:r>
          </a:p>
        </c:rich>
      </c:tx>
      <c:layout>
        <c:manualLayout>
          <c:xMode val="edge"/>
          <c:yMode val="edge"/>
          <c:x val="0.14214214214214213"/>
          <c:y val="1.9345238095238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071071071071065E-2"/>
          <c:y val="0.23214285714285715"/>
          <c:w val="0.89989989989989994"/>
          <c:h val="0.6473214285714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'Daten Diagramm'!$B$9</c:f>
              <c:strCache>
                <c:ptCount val="1"/>
                <c:pt idx="0">
                  <c:v>Kosten der Produktion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Diagramm'!$C$4:$E$4</c:f>
              <c:strCache>
                <c:ptCount val="3"/>
                <c:pt idx="0">
                  <c:v>Bodenhaltung</c:v>
                </c:pt>
                <c:pt idx="1">
                  <c:v>Freilandhaltung</c:v>
                </c:pt>
                <c:pt idx="2">
                  <c:v>Ökologische Produktion</c:v>
                </c:pt>
              </c:strCache>
            </c:strRef>
          </c:cat>
          <c:val>
            <c:numRef>
              <c:f>'Daten Diagramm'!$C$9:$E$9</c:f>
              <c:numCache>
                <c:formatCode>#,##0.000</c:formatCode>
                <c:ptCount val="3"/>
                <c:pt idx="0">
                  <c:v>0.11762749999999997</c:v>
                </c:pt>
                <c:pt idx="1">
                  <c:v>0.13276434782608698</c:v>
                </c:pt>
                <c:pt idx="2">
                  <c:v>0.18395116279069765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5-48D1-ADD3-1C919EC751E2}"/>
            </c:ext>
          </c:extLst>
        </c:ser>
        <c:ser>
          <c:idx val="1"/>
          <c:order val="1"/>
          <c:tx>
            <c:strRef>
              <c:f>'Daten Diagramm'!$B$11</c:f>
              <c:strCache>
                <c:ptCount val="1"/>
                <c:pt idx="0">
                  <c:v>Gesamtkosten (Produktion inkl. Vermarktung)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'Daten Diagramm'!$C$4:$E$4</c:f>
              <c:strCache>
                <c:ptCount val="3"/>
                <c:pt idx="0">
                  <c:v>Bodenhaltung</c:v>
                </c:pt>
                <c:pt idx="1">
                  <c:v>Freilandhaltung</c:v>
                </c:pt>
                <c:pt idx="2">
                  <c:v>Ökologische Produktion</c:v>
                </c:pt>
              </c:strCache>
            </c:strRef>
          </c:cat>
          <c:val>
            <c:numRef>
              <c:f>'Daten Diagramm'!$C$11:$E$11</c:f>
              <c:numCache>
                <c:formatCode>#,##0.000</c:formatCode>
                <c:ptCount val="3"/>
                <c:pt idx="0">
                  <c:v>0.16446083333333331</c:v>
                </c:pt>
                <c:pt idx="1">
                  <c:v>0.18163391304347828</c:v>
                </c:pt>
                <c:pt idx="2">
                  <c:v>0.23623023255813952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5-48D1-ADD3-1C919EC75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88072"/>
        <c:axId val="1"/>
      </c:barChart>
      <c:catAx>
        <c:axId val="317388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Haltungssystem (300 Tiere/Bestand)</a:t>
                </a:r>
              </a:p>
            </c:rich>
          </c:tx>
          <c:layout>
            <c:manualLayout>
              <c:xMode val="edge"/>
              <c:yMode val="edge"/>
              <c:x val="0.33533533533533533"/>
              <c:y val="0.94345238095238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€ je Ei</a:t>
                </a:r>
              </a:p>
            </c:rich>
          </c:tx>
          <c:layout>
            <c:manualLayout>
              <c:xMode val="edge"/>
              <c:yMode val="edge"/>
              <c:x val="1.3013013013013013E-2"/>
              <c:y val="0.14434523809523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7388072"/>
        <c:crosses val="autoZero"/>
        <c:crossBetween val="between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13413413413414"/>
          <c:y val="0.15922619047619047"/>
          <c:w val="0.81681681681681684"/>
          <c:h val="6.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Die wichtigsten Kostenpositionen der Eiererzeugung (Kleinbestände mit 300 Hennen)</a:t>
            </a:r>
          </a:p>
        </c:rich>
      </c:tx>
      <c:layout>
        <c:manualLayout>
          <c:xMode val="edge"/>
          <c:yMode val="edge"/>
          <c:x val="0.15848670756646216"/>
          <c:y val="2.259036144578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92024539877307E-2"/>
          <c:y val="0.26355421686746988"/>
          <c:w val="0.88854805725971375"/>
          <c:h val="0.656626506024096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'Daten Diagramm'!$C$4</c:f>
              <c:strCache>
                <c:ptCount val="1"/>
                <c:pt idx="0">
                  <c:v>Bodenhaltung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Diagramm'!$C$5:$C$8,'Daten Diagramm'!$C$10)</c:f>
              <c:numCache>
                <c:formatCode>#,##0.000</c:formatCode>
                <c:ptCount val="5"/>
                <c:pt idx="0">
                  <c:v>1.9000000000000003E-2</c:v>
                </c:pt>
                <c:pt idx="1">
                  <c:v>5.9374999999999997E-2</c:v>
                </c:pt>
                <c:pt idx="2">
                  <c:v>1.5447916666666667E-2</c:v>
                </c:pt>
                <c:pt idx="3">
                  <c:v>3.4666666666666665E-2</c:v>
                </c:pt>
                <c:pt idx="4">
                  <c:v>4.2666666666666672E-2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0-42D0-90DA-2BF41537C1BA}"/>
            </c:ext>
          </c:extLst>
        </c:ser>
        <c:ser>
          <c:idx val="2"/>
          <c:order val="1"/>
          <c:tx>
            <c:strRef>
              <c:f>'Daten Diagramm'!$D$4</c:f>
              <c:strCache>
                <c:ptCount val="1"/>
                <c:pt idx="0">
                  <c:v>Freilandhaltung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Diagramm'!$D$5:$D$8,'Daten Diagramm'!$D$10)</c:f>
              <c:numCache>
                <c:formatCode>#,##0.000</c:formatCode>
                <c:ptCount val="5"/>
                <c:pt idx="0">
                  <c:v>1.982608695652174E-2</c:v>
                </c:pt>
                <c:pt idx="1">
                  <c:v>6.1956521739130438E-2</c:v>
                </c:pt>
                <c:pt idx="2">
                  <c:v>1.6895652173913044E-2</c:v>
                </c:pt>
                <c:pt idx="3">
                  <c:v>4.4521739130434793E-2</c:v>
                </c:pt>
                <c:pt idx="4">
                  <c:v>4.4521739130434793E-2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0-42D0-90DA-2BF41537C1BA}"/>
            </c:ext>
          </c:extLst>
        </c:ser>
        <c:ser>
          <c:idx val="3"/>
          <c:order val="2"/>
          <c:tx>
            <c:strRef>
              <c:f>'Daten Diagramm'!$E$4</c:f>
              <c:strCache>
                <c:ptCount val="1"/>
                <c:pt idx="0">
                  <c:v>Ökologische Produktion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('Daten Diagramm'!$B$5:$B$8,'Daten Diagramm'!$B$10)</c:f>
              <c:strCache>
                <c:ptCount val="5"/>
                <c:pt idx="0">
                  <c:v>Junghenne</c:v>
                </c:pt>
                <c:pt idx="1">
                  <c:v>Futter</c:v>
                </c:pt>
                <c:pt idx="2">
                  <c:v>Stall u. Technik</c:v>
                </c:pt>
                <c:pt idx="3">
                  <c:v>Arbeit Erzeugung</c:v>
                </c:pt>
                <c:pt idx="4">
                  <c:v>Arbeit Vermarktung</c:v>
                </c:pt>
              </c:strCache>
            </c:strRef>
          </c:cat>
          <c:val>
            <c:numRef>
              <c:f>('Daten Diagramm'!$E$5:$E$8,'Daten Diagramm'!$E$10)</c:f>
              <c:numCache>
                <c:formatCode>#,##0.000</c:formatCode>
                <c:ptCount val="5"/>
                <c:pt idx="0">
                  <c:v>2.9023255813953489E-2</c:v>
                </c:pt>
                <c:pt idx="1">
                  <c:v>0.10465116279069768</c:v>
                </c:pt>
                <c:pt idx="2">
                  <c:v>2.0476744186046513E-2</c:v>
                </c:pt>
                <c:pt idx="3">
                  <c:v>4.7627906976744197E-2</c:v>
                </c:pt>
                <c:pt idx="4">
                  <c:v>4.7627906976744197E-2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0-42D0-90DA-2BF41537C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443048"/>
        <c:axId val="1"/>
      </c:barChart>
      <c:catAx>
        <c:axId val="289443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60000" vert="horz"/>
              <a:lstStyle/>
              <a:p>
                <a:pPr algn="ctr"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€ / Ei</a:t>
                </a:r>
              </a:p>
            </c:rich>
          </c:tx>
          <c:layout>
            <c:manualLayout>
              <c:xMode val="edge"/>
              <c:yMode val="edge"/>
              <c:x val="3.3742331288343558E-2"/>
              <c:y val="0.173192771084337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89443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838445807770961"/>
          <c:y val="0.17771084337349397"/>
          <c:w val="0.86707566462167684"/>
          <c:h val="5.72289156626505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3" right="0.64" top="0.59" bottom="0.56000000000000005" header="0.38" footer="0.37"/>
  <pageSetup paperSize="9" orientation="landscape" r:id="rId1"/>
  <headerFooter alignWithMargins="0">
    <oddFooter>&amp;LLEL, Abt. 2&amp;C&amp;F&amp;A&amp;R&amp;D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61" right="0.78" top="0.59" bottom="0.64" header="0.37" footer="0.3"/>
  <pageSetup paperSize="9" orientation="landscape" r:id="rId1"/>
  <headerFooter alignWithMargins="0">
    <oddFooter>&amp;LLEL, Abt. 2&amp;C&amp;F&amp;A&amp;R&amp;D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15475" cy="64008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5450" cy="632460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6"/>
  <sheetViews>
    <sheetView tabSelected="1" workbookViewId="0">
      <pane ySplit="7" topLeftCell="A37" activePane="bottomLeft" state="frozen"/>
      <selection pane="bottomLeft" activeCell="G42" sqref="G42"/>
    </sheetView>
  </sheetViews>
  <sheetFormatPr baseColWidth="10" defaultRowHeight="12.75" x14ac:dyDescent="0.2"/>
  <cols>
    <col min="1" max="1" width="1.28515625" customWidth="1"/>
    <col min="2" max="2" width="16.85546875" customWidth="1"/>
    <col min="3" max="3" width="15.28515625" customWidth="1"/>
    <col min="4" max="4" width="11.42578125" style="74"/>
    <col min="5" max="5" width="12.85546875" customWidth="1"/>
    <col min="6" max="6" width="12.42578125" customWidth="1"/>
    <col min="7" max="7" width="12.85546875" customWidth="1"/>
    <col min="8" max="8" width="12" customWidth="1"/>
    <col min="9" max="9" width="12.85546875" customWidth="1"/>
    <col min="10" max="10" width="11.85546875" customWidth="1"/>
  </cols>
  <sheetData>
    <row r="1" spans="2:10" ht="3.75" customHeight="1" x14ac:dyDescent="0.2"/>
    <row r="2" spans="2:10" ht="33" customHeight="1" x14ac:dyDescent="0.35">
      <c r="B2" s="151" t="s">
        <v>50</v>
      </c>
    </row>
    <row r="3" spans="2:10" ht="18.75" customHeight="1" x14ac:dyDescent="0.3">
      <c r="B3" s="179" t="s">
        <v>71</v>
      </c>
      <c r="I3" s="2"/>
    </row>
    <row r="4" spans="2:10" ht="19.5" customHeight="1" thickBot="1" x14ac:dyDescent="0.25">
      <c r="B4" s="173" t="s">
        <v>64</v>
      </c>
      <c r="D4" s="178" t="s">
        <v>70</v>
      </c>
      <c r="I4" s="2" t="s">
        <v>43</v>
      </c>
      <c r="J4" s="171">
        <v>37957</v>
      </c>
    </row>
    <row r="5" spans="2:10" ht="18.75" customHeight="1" x14ac:dyDescent="0.25">
      <c r="B5" s="17"/>
      <c r="C5" s="18"/>
      <c r="D5" s="75"/>
      <c r="E5" s="188"/>
      <c r="F5" s="188"/>
      <c r="G5" s="188"/>
      <c r="H5" s="189"/>
      <c r="I5" s="184" t="s">
        <v>4</v>
      </c>
      <c r="J5" s="185"/>
    </row>
    <row r="6" spans="2:10" ht="15.75" customHeight="1" x14ac:dyDescent="0.2">
      <c r="B6" s="16"/>
      <c r="C6" s="19"/>
      <c r="D6" s="76"/>
      <c r="E6" s="190" t="s">
        <v>68</v>
      </c>
      <c r="F6" s="191"/>
      <c r="G6" s="190" t="s">
        <v>69</v>
      </c>
      <c r="H6" s="192"/>
      <c r="I6" s="186" t="s">
        <v>69</v>
      </c>
      <c r="J6" s="187"/>
    </row>
    <row r="7" spans="2:10" s="2" customFormat="1" ht="17.25" customHeight="1" thickBot="1" x14ac:dyDescent="0.25">
      <c r="B7" s="22"/>
      <c r="C7" s="23"/>
      <c r="D7" s="77"/>
      <c r="E7" s="25" t="s">
        <v>14</v>
      </c>
      <c r="F7" s="24" t="s">
        <v>15</v>
      </c>
      <c r="G7" s="25" t="s">
        <v>14</v>
      </c>
      <c r="H7" s="26" t="s">
        <v>15</v>
      </c>
      <c r="I7" s="27" t="s">
        <v>14</v>
      </c>
      <c r="J7" s="28" t="s">
        <v>15</v>
      </c>
    </row>
    <row r="8" spans="2:10" s="2" customFormat="1" ht="22.5" customHeight="1" x14ac:dyDescent="0.35">
      <c r="B8" s="152" t="s">
        <v>49</v>
      </c>
      <c r="C8" s="95"/>
      <c r="D8" s="76"/>
      <c r="E8" s="97"/>
      <c r="F8" s="96"/>
      <c r="G8" s="97"/>
      <c r="H8" s="98"/>
      <c r="I8" s="93"/>
      <c r="J8" s="94"/>
    </row>
    <row r="9" spans="2:10" ht="15" customHeight="1" x14ac:dyDescent="0.2">
      <c r="B9" s="16" t="s">
        <v>5</v>
      </c>
      <c r="C9" s="19"/>
      <c r="D9" s="76" t="s">
        <v>0</v>
      </c>
      <c r="E9" s="112">
        <v>240</v>
      </c>
      <c r="F9" s="111"/>
      <c r="G9" s="112">
        <v>230</v>
      </c>
      <c r="H9" s="113"/>
      <c r="I9" s="40">
        <v>215</v>
      </c>
      <c r="J9" s="10"/>
    </row>
    <row r="10" spans="2:10" ht="15" customHeight="1" x14ac:dyDescent="0.2">
      <c r="B10" s="16"/>
      <c r="C10" s="19"/>
      <c r="D10" s="76" t="s">
        <v>56</v>
      </c>
      <c r="E10" s="39">
        <v>0.18</v>
      </c>
      <c r="F10" s="3"/>
      <c r="G10" s="39">
        <v>0.2</v>
      </c>
      <c r="H10" s="14"/>
      <c r="I10" s="41">
        <v>0.23</v>
      </c>
      <c r="J10" s="10"/>
    </row>
    <row r="11" spans="2:10" ht="15" customHeight="1" x14ac:dyDescent="0.2">
      <c r="B11" s="16"/>
      <c r="C11" s="19"/>
      <c r="D11" s="76" t="s">
        <v>53</v>
      </c>
      <c r="E11" s="4">
        <f>E9*E10</f>
        <v>43.199999999999996</v>
      </c>
      <c r="F11" s="3">
        <f>E11/$E$9</f>
        <v>0.18</v>
      </c>
      <c r="G11" s="4">
        <f>G9*G10</f>
        <v>46</v>
      </c>
      <c r="H11" s="14">
        <f>G11/$G$9</f>
        <v>0.2</v>
      </c>
      <c r="I11" s="11">
        <f>I9*I10</f>
        <v>49.45</v>
      </c>
      <c r="J11" s="10">
        <f>I11/$I$9</f>
        <v>0.23</v>
      </c>
    </row>
    <row r="12" spans="2:10" ht="15" customHeight="1" x14ac:dyDescent="0.2">
      <c r="B12" s="16" t="s">
        <v>44</v>
      </c>
      <c r="C12" s="19"/>
      <c r="D12" s="76" t="s">
        <v>0</v>
      </c>
      <c r="E12" s="34">
        <v>25</v>
      </c>
      <c r="F12" s="29"/>
      <c r="G12" s="34">
        <v>30</v>
      </c>
      <c r="H12" s="30"/>
      <c r="I12" s="36">
        <v>35</v>
      </c>
      <c r="J12" s="10"/>
    </row>
    <row r="13" spans="2:10" ht="15" customHeight="1" x14ac:dyDescent="0.2">
      <c r="B13" s="16"/>
      <c r="C13" s="19"/>
      <c r="D13" s="76" t="s">
        <v>56</v>
      </c>
      <c r="E13" s="35">
        <v>0.1</v>
      </c>
      <c r="F13" s="5"/>
      <c r="G13" s="35">
        <v>0.1</v>
      </c>
      <c r="H13" s="15"/>
      <c r="I13" s="37">
        <v>0.12</v>
      </c>
      <c r="J13" s="10"/>
    </row>
    <row r="14" spans="2:10" ht="15" customHeight="1" x14ac:dyDescent="0.2">
      <c r="B14" s="16"/>
      <c r="C14" s="19"/>
      <c r="D14" s="76" t="s">
        <v>53</v>
      </c>
      <c r="E14" s="4">
        <f>E12*E13</f>
        <v>2.5</v>
      </c>
      <c r="F14" s="3">
        <f>E14/$E$9</f>
        <v>1.0416666666666666E-2</v>
      </c>
      <c r="G14" s="4">
        <f>G12*G13</f>
        <v>3</v>
      </c>
      <c r="H14" s="14">
        <f>G14/$G$9</f>
        <v>1.3043478260869565E-2</v>
      </c>
      <c r="I14" s="11">
        <f>I12*I13</f>
        <v>4.2</v>
      </c>
      <c r="J14" s="10">
        <f>I14/$I$9</f>
        <v>1.9534883720930235E-2</v>
      </c>
    </row>
    <row r="15" spans="2:10" ht="15" customHeight="1" x14ac:dyDescent="0.2">
      <c r="B15" s="16" t="s">
        <v>6</v>
      </c>
      <c r="C15" s="19"/>
      <c r="D15" s="76" t="s">
        <v>0</v>
      </c>
      <c r="E15" s="38">
        <v>0.85</v>
      </c>
      <c r="F15" s="3"/>
      <c r="G15" s="35">
        <v>0.7</v>
      </c>
      <c r="H15" s="14"/>
      <c r="I15" s="37">
        <v>0.7</v>
      </c>
      <c r="J15" s="10"/>
    </row>
    <row r="16" spans="2:10" ht="15" customHeight="1" x14ac:dyDescent="0.2">
      <c r="B16" s="16"/>
      <c r="C16" s="19"/>
      <c r="D16" s="76" t="s">
        <v>56</v>
      </c>
      <c r="E16" s="39">
        <v>2.6</v>
      </c>
      <c r="F16" s="29"/>
      <c r="G16" s="39">
        <v>3</v>
      </c>
      <c r="H16" s="30"/>
      <c r="I16" s="41">
        <v>3.8</v>
      </c>
      <c r="J16" s="10"/>
    </row>
    <row r="17" spans="2:10" ht="15" customHeight="1" x14ac:dyDescent="0.2">
      <c r="B17" s="16"/>
      <c r="C17" s="19"/>
      <c r="D17" s="76" t="s">
        <v>53</v>
      </c>
      <c r="E17" s="4">
        <f>E15*E16</f>
        <v>2.21</v>
      </c>
      <c r="F17" s="3">
        <f>E17/$E$9</f>
        <v>9.208333333333334E-3</v>
      </c>
      <c r="G17" s="4">
        <f>G15*G16</f>
        <v>2.0999999999999996</v>
      </c>
      <c r="H17" s="14">
        <f>G17/$G$9</f>
        <v>9.1304347826086946E-3</v>
      </c>
      <c r="I17" s="11">
        <f>I15*I16</f>
        <v>2.6599999999999997</v>
      </c>
      <c r="J17" s="10">
        <f>I17/$I$9</f>
        <v>1.2372093023255813E-2</v>
      </c>
    </row>
    <row r="18" spans="2:10" ht="15" customHeight="1" x14ac:dyDescent="0.2">
      <c r="B18" s="66" t="s">
        <v>7</v>
      </c>
      <c r="C18" s="67"/>
      <c r="D18" s="82" t="s">
        <v>53</v>
      </c>
      <c r="E18" s="107">
        <v>0.7</v>
      </c>
      <c r="F18" s="69">
        <f>E18/$E$9</f>
        <v>2.9166666666666664E-3</v>
      </c>
      <c r="G18" s="107">
        <v>0.7</v>
      </c>
      <c r="H18" s="108">
        <f>G18/$G$9</f>
        <v>3.0434782608695652E-3</v>
      </c>
      <c r="I18" s="109">
        <v>0.7</v>
      </c>
      <c r="J18" s="110">
        <f>I18/$I$9</f>
        <v>3.2558139534883718E-3</v>
      </c>
    </row>
    <row r="19" spans="2:10" s="1" customFormat="1" ht="21" customHeight="1" thickBot="1" x14ac:dyDescent="0.3">
      <c r="B19" s="99" t="s">
        <v>26</v>
      </c>
      <c r="C19" s="100"/>
      <c r="D19" s="101" t="s">
        <v>53</v>
      </c>
      <c r="E19" s="103">
        <f>E11+E14+E17+E18</f>
        <v>48.61</v>
      </c>
      <c r="F19" s="102">
        <f>E19/$E$9</f>
        <v>0.20254166666666668</v>
      </c>
      <c r="G19" s="103">
        <f>G11+G14+G17+G18</f>
        <v>51.800000000000004</v>
      </c>
      <c r="H19" s="104">
        <f>G19/$G$9</f>
        <v>0.22521739130434784</v>
      </c>
      <c r="I19" s="105">
        <f>I11+I14+I17+I18</f>
        <v>57.010000000000005</v>
      </c>
      <c r="J19" s="106">
        <f>I19/$I$9</f>
        <v>0.26516279069767446</v>
      </c>
    </row>
    <row r="20" spans="2:10" s="1" customFormat="1" ht="21" customHeight="1" x14ac:dyDescent="0.35">
      <c r="B20" s="153" t="s">
        <v>31</v>
      </c>
      <c r="C20" s="21"/>
      <c r="D20" s="79"/>
      <c r="E20" s="6"/>
      <c r="F20" s="7"/>
      <c r="G20" s="6"/>
      <c r="H20" s="72"/>
      <c r="I20" s="12"/>
      <c r="J20" s="73"/>
    </row>
    <row r="21" spans="2:10" ht="16.5" customHeight="1" x14ac:dyDescent="0.25">
      <c r="B21" s="20" t="s">
        <v>27</v>
      </c>
      <c r="C21" s="19"/>
      <c r="D21" s="76"/>
      <c r="E21" s="8"/>
      <c r="F21" s="3"/>
      <c r="G21" s="8"/>
      <c r="H21" s="14"/>
      <c r="I21" s="13"/>
      <c r="J21" s="10"/>
    </row>
    <row r="22" spans="2:10" ht="15" customHeight="1" x14ac:dyDescent="0.2">
      <c r="B22" s="16" t="s">
        <v>1</v>
      </c>
      <c r="C22" s="19"/>
      <c r="D22" s="76" t="s">
        <v>0</v>
      </c>
      <c r="E22" s="42">
        <v>0.8</v>
      </c>
      <c r="F22" s="3"/>
      <c r="G22" s="42">
        <v>0.8</v>
      </c>
      <c r="H22" s="14"/>
      <c r="I22" s="43">
        <v>0.8</v>
      </c>
      <c r="J22" s="10"/>
    </row>
    <row r="23" spans="2:10" ht="15" customHeight="1" x14ac:dyDescent="0.2">
      <c r="B23" s="16"/>
      <c r="C23" s="19"/>
      <c r="D23" s="76" t="s">
        <v>56</v>
      </c>
      <c r="E23" s="39">
        <v>5.7</v>
      </c>
      <c r="F23" s="29"/>
      <c r="G23" s="39">
        <v>5.7</v>
      </c>
      <c r="H23" s="30"/>
      <c r="I23" s="41">
        <v>7.8</v>
      </c>
      <c r="J23" s="10"/>
    </row>
    <row r="24" spans="2:10" ht="15" customHeight="1" x14ac:dyDescent="0.2">
      <c r="B24" s="16"/>
      <c r="C24" s="19"/>
      <c r="D24" s="76" t="s">
        <v>53</v>
      </c>
      <c r="E24" s="133">
        <f>E22*E23</f>
        <v>4.5600000000000005</v>
      </c>
      <c r="F24" s="3">
        <f>E24/$E$9</f>
        <v>1.9000000000000003E-2</v>
      </c>
      <c r="G24" s="4">
        <f>G22*G23</f>
        <v>4.5600000000000005</v>
      </c>
      <c r="H24" s="14">
        <f>G24/$G$9</f>
        <v>1.982608695652174E-2</v>
      </c>
      <c r="I24" s="11">
        <f>I22*I23</f>
        <v>6.24</v>
      </c>
      <c r="J24" s="10">
        <f>I24/$I$9</f>
        <v>2.9023255813953489E-2</v>
      </c>
    </row>
    <row r="25" spans="2:10" ht="15" customHeight="1" x14ac:dyDescent="0.2">
      <c r="B25" s="16" t="s">
        <v>8</v>
      </c>
      <c r="C25" s="19"/>
      <c r="D25" s="76" t="s">
        <v>3</v>
      </c>
      <c r="E25" s="38">
        <v>47.5</v>
      </c>
      <c r="F25" s="3"/>
      <c r="G25" s="38">
        <v>47.5</v>
      </c>
      <c r="H25" s="14"/>
      <c r="I25" s="40">
        <v>50</v>
      </c>
      <c r="J25" s="10"/>
    </row>
    <row r="26" spans="2:10" ht="15" customHeight="1" x14ac:dyDescent="0.2">
      <c r="B26" s="16"/>
      <c r="C26" s="19"/>
      <c r="D26" s="76" t="s">
        <v>57</v>
      </c>
      <c r="E26" s="39">
        <v>0.3</v>
      </c>
      <c r="F26" s="31"/>
      <c r="G26" s="39">
        <v>0.3</v>
      </c>
      <c r="H26" s="32"/>
      <c r="I26" s="41">
        <v>0.45</v>
      </c>
      <c r="J26" s="10"/>
    </row>
    <row r="27" spans="2:10" ht="15" customHeight="1" x14ac:dyDescent="0.2">
      <c r="B27" s="16"/>
      <c r="C27" s="19"/>
      <c r="D27" s="76" t="s">
        <v>53</v>
      </c>
      <c r="E27" s="4">
        <f>E25*E26</f>
        <v>14.25</v>
      </c>
      <c r="F27" s="3">
        <f>E27/$E$9</f>
        <v>5.9374999999999997E-2</v>
      </c>
      <c r="G27" s="8">
        <f>G25*G26</f>
        <v>14.25</v>
      </c>
      <c r="H27" s="14">
        <f>G27/$G$9</f>
        <v>6.1956521739130438E-2</v>
      </c>
      <c r="I27" s="13">
        <f>I25*I26</f>
        <v>22.5</v>
      </c>
      <c r="J27" s="10">
        <f>I27/$I$9</f>
        <v>0.10465116279069768</v>
      </c>
    </row>
    <row r="28" spans="2:10" ht="15" customHeight="1" x14ac:dyDescent="0.2">
      <c r="B28" s="16" t="s">
        <v>45</v>
      </c>
      <c r="C28" s="19"/>
      <c r="D28" s="76" t="s">
        <v>53</v>
      </c>
      <c r="E28" s="35">
        <v>0.26</v>
      </c>
      <c r="F28" s="3"/>
      <c r="G28" s="35">
        <v>0.51</v>
      </c>
      <c r="H28" s="14"/>
      <c r="I28" s="37">
        <v>0.51</v>
      </c>
      <c r="J28" s="10"/>
    </row>
    <row r="29" spans="2:10" ht="15" customHeight="1" x14ac:dyDescent="0.2">
      <c r="B29" s="16" t="s">
        <v>46</v>
      </c>
      <c r="C29" s="19"/>
      <c r="D29" s="76" t="s">
        <v>53</v>
      </c>
      <c r="E29" s="35">
        <v>0.77</v>
      </c>
      <c r="F29" s="3"/>
      <c r="G29" s="35">
        <v>0.77</v>
      </c>
      <c r="H29" s="14"/>
      <c r="I29" s="37">
        <v>1.03</v>
      </c>
      <c r="J29" s="10"/>
    </row>
    <row r="30" spans="2:10" ht="15" customHeight="1" x14ac:dyDescent="0.2">
      <c r="B30" s="16" t="s">
        <v>9</v>
      </c>
      <c r="C30" s="19"/>
      <c r="D30" s="76" t="s">
        <v>53</v>
      </c>
      <c r="E30" s="35"/>
      <c r="F30" s="3"/>
      <c r="G30" s="35"/>
      <c r="H30" s="14"/>
      <c r="I30" s="37"/>
      <c r="J30" s="10"/>
    </row>
    <row r="31" spans="2:10" ht="15" customHeight="1" x14ac:dyDescent="0.2">
      <c r="B31" s="16" t="s">
        <v>10</v>
      </c>
      <c r="C31" s="19"/>
      <c r="D31" s="76" t="s">
        <v>53</v>
      </c>
      <c r="E31" s="35">
        <v>0.85</v>
      </c>
      <c r="F31" s="3"/>
      <c r="G31" s="35">
        <v>1</v>
      </c>
      <c r="H31" s="14"/>
      <c r="I31" s="37">
        <v>1</v>
      </c>
      <c r="J31" s="10"/>
    </row>
    <row r="32" spans="2:10" ht="15" customHeight="1" x14ac:dyDescent="0.2">
      <c r="B32" s="16" t="s">
        <v>11</v>
      </c>
      <c r="C32" s="19"/>
      <c r="D32" s="76" t="s">
        <v>53</v>
      </c>
      <c r="E32" s="35">
        <v>0.72</v>
      </c>
      <c r="F32" s="3"/>
      <c r="G32" s="35">
        <v>0.72</v>
      </c>
      <c r="H32" s="14"/>
      <c r="I32" s="37">
        <v>0.72</v>
      </c>
      <c r="J32" s="10"/>
    </row>
    <row r="33" spans="2:10" ht="15" customHeight="1" x14ac:dyDescent="0.2">
      <c r="B33" s="16" t="s">
        <v>2</v>
      </c>
      <c r="C33" s="19"/>
      <c r="D33" s="76" t="s">
        <v>53</v>
      </c>
      <c r="E33" s="35"/>
      <c r="F33" s="3"/>
      <c r="G33" s="35">
        <v>0.2</v>
      </c>
      <c r="H33" s="14"/>
      <c r="I33" s="37">
        <v>0.2</v>
      </c>
      <c r="J33" s="10"/>
    </row>
    <row r="34" spans="2:10" ht="15" customHeight="1" x14ac:dyDescent="0.2">
      <c r="B34" s="16" t="s">
        <v>13</v>
      </c>
      <c r="C34" s="19"/>
      <c r="D34" s="76" t="s">
        <v>53</v>
      </c>
      <c r="E34" s="4">
        <f>(E24+E17)/2*6%</f>
        <v>0.2031</v>
      </c>
      <c r="F34" s="3"/>
      <c r="G34" s="4">
        <f>(G24+G17)/2*6%</f>
        <v>0.19980000000000001</v>
      </c>
      <c r="H34" s="14"/>
      <c r="I34" s="11">
        <f>(I24+I17)/2*6%</f>
        <v>0.26700000000000002</v>
      </c>
      <c r="J34" s="10"/>
    </row>
    <row r="35" spans="2:10" x14ac:dyDescent="0.2">
      <c r="B35" s="51" t="s">
        <v>16</v>
      </c>
      <c r="C35" s="52"/>
      <c r="D35" s="80" t="s">
        <v>53</v>
      </c>
      <c r="E35" s="54">
        <f>SUM(E27:E34)+E24</f>
        <v>21.613099999999996</v>
      </c>
      <c r="F35" s="53">
        <f>E35/$E$9</f>
        <v>9.0054583333333313E-2</v>
      </c>
      <c r="G35" s="54">
        <f>SUM(G27:G34)+G24</f>
        <v>22.209800000000001</v>
      </c>
      <c r="H35" s="55">
        <f>G35/$G$9</f>
        <v>9.6564347826086958E-2</v>
      </c>
      <c r="I35" s="56">
        <f>SUM(I27:I34)+I24</f>
        <v>32.466999999999999</v>
      </c>
      <c r="J35" s="57">
        <f>I35/$I$9</f>
        <v>0.15100930232558138</v>
      </c>
    </row>
    <row r="36" spans="2:10" s="1" customFormat="1" ht="21.75" customHeight="1" thickBot="1" x14ac:dyDescent="0.3">
      <c r="B36" s="58" t="s">
        <v>34</v>
      </c>
      <c r="C36" s="59"/>
      <c r="D36" s="81"/>
      <c r="E36" s="61">
        <f>E19-E35</f>
        <v>26.996900000000004</v>
      </c>
      <c r="F36" s="60">
        <f>E36/$E$9</f>
        <v>0.11248708333333335</v>
      </c>
      <c r="G36" s="61">
        <f>G19-G35</f>
        <v>29.590200000000003</v>
      </c>
      <c r="H36" s="62">
        <f>G36/$G$9</f>
        <v>0.12865304347826087</v>
      </c>
      <c r="I36" s="63">
        <f>I19-I35</f>
        <v>24.543000000000006</v>
      </c>
      <c r="J36" s="64">
        <f>I36/$I$9</f>
        <v>0.11415348837209305</v>
      </c>
    </row>
    <row r="37" spans="2:10" ht="6.75" customHeight="1" x14ac:dyDescent="0.2">
      <c r="B37" s="17"/>
      <c r="C37" s="18"/>
      <c r="D37" s="75"/>
      <c r="E37" s="88"/>
      <c r="F37" s="87"/>
      <c r="G37" s="88"/>
      <c r="H37" s="89"/>
      <c r="I37" s="90"/>
      <c r="J37" s="91"/>
    </row>
    <row r="38" spans="2:10" ht="15" customHeight="1" x14ac:dyDescent="0.2">
      <c r="B38" s="33" t="s">
        <v>17</v>
      </c>
      <c r="C38" s="19" t="s">
        <v>19</v>
      </c>
      <c r="D38" s="76" t="s">
        <v>53</v>
      </c>
      <c r="E38" s="39">
        <v>10.25</v>
      </c>
      <c r="F38" s="29"/>
      <c r="G38" s="39">
        <v>12.8</v>
      </c>
      <c r="H38" s="30"/>
      <c r="I38" s="41">
        <v>15.35</v>
      </c>
      <c r="J38" s="10"/>
    </row>
    <row r="39" spans="2:10" ht="15" customHeight="1" x14ac:dyDescent="0.2">
      <c r="B39" s="16" t="s">
        <v>65</v>
      </c>
      <c r="C39" s="19" t="s">
        <v>60</v>
      </c>
      <c r="D39" s="76" t="s">
        <v>20</v>
      </c>
      <c r="E39" s="174">
        <v>7.0000000000000007E-2</v>
      </c>
      <c r="F39" s="3"/>
      <c r="G39" s="9">
        <f>$E$39</f>
        <v>7.0000000000000007E-2</v>
      </c>
      <c r="H39" s="14"/>
      <c r="I39" s="65">
        <f>$E$39</f>
        <v>7.0000000000000007E-2</v>
      </c>
      <c r="J39" s="10"/>
    </row>
    <row r="40" spans="2:10" ht="15" customHeight="1" x14ac:dyDescent="0.2">
      <c r="B40" s="16"/>
      <c r="C40" s="19"/>
      <c r="D40" s="76" t="s">
        <v>58</v>
      </c>
      <c r="E40" s="4">
        <f>E38*E39</f>
        <v>0.71750000000000003</v>
      </c>
      <c r="F40" s="3">
        <f>E40/$E$9</f>
        <v>2.9895833333333332E-3</v>
      </c>
      <c r="G40" s="4">
        <f>G38*G39</f>
        <v>0.89600000000000013</v>
      </c>
      <c r="H40" s="14">
        <f>G40/$G$9</f>
        <v>3.895652173913044E-3</v>
      </c>
      <c r="I40" s="11">
        <f>I38*I39</f>
        <v>1.0745</v>
      </c>
      <c r="J40" s="10">
        <f>I40/$I$9</f>
        <v>4.9976744186046515E-3</v>
      </c>
    </row>
    <row r="41" spans="2:10" ht="15" customHeight="1" x14ac:dyDescent="0.2">
      <c r="B41" s="33" t="s">
        <v>18</v>
      </c>
      <c r="C41" s="19" t="s">
        <v>19</v>
      </c>
      <c r="D41" s="76" t="s">
        <v>53</v>
      </c>
      <c r="E41" s="39">
        <v>23</v>
      </c>
      <c r="F41" s="29"/>
      <c r="G41" s="39">
        <v>23</v>
      </c>
      <c r="H41" s="30"/>
      <c r="I41" s="41">
        <v>25.6</v>
      </c>
      <c r="J41" s="10"/>
    </row>
    <row r="42" spans="2:10" ht="15" customHeight="1" x14ac:dyDescent="0.2">
      <c r="B42" s="16"/>
      <c r="C42" s="19" t="s">
        <v>60</v>
      </c>
      <c r="D42" s="76" t="s">
        <v>20</v>
      </c>
      <c r="E42" s="174">
        <v>0.13</v>
      </c>
      <c r="F42" s="3"/>
      <c r="G42" s="9">
        <f>$E$42</f>
        <v>0.13</v>
      </c>
      <c r="H42" s="14"/>
      <c r="I42" s="65">
        <f>$E$42</f>
        <v>0.13</v>
      </c>
      <c r="J42" s="10"/>
    </row>
    <row r="43" spans="2:10" ht="15" customHeight="1" x14ac:dyDescent="0.2">
      <c r="B43" s="16"/>
      <c r="C43" s="19"/>
      <c r="D43" s="76" t="s">
        <v>58</v>
      </c>
      <c r="E43" s="4">
        <f>E41*E42</f>
        <v>2.99</v>
      </c>
      <c r="F43" s="3">
        <f>E43/$E$9</f>
        <v>1.2458333333333333E-2</v>
      </c>
      <c r="G43" s="4">
        <f>G41*G42</f>
        <v>2.99</v>
      </c>
      <c r="H43" s="14">
        <f>G43/$G$9</f>
        <v>1.3000000000000001E-2</v>
      </c>
      <c r="I43" s="11">
        <f>I41*I42</f>
        <v>3.3280000000000003</v>
      </c>
      <c r="J43" s="10">
        <f>I43/$I$9</f>
        <v>1.5479069767441862E-2</v>
      </c>
    </row>
    <row r="44" spans="2:10" ht="15" customHeight="1" thickBot="1" x14ac:dyDescent="0.25">
      <c r="B44" s="33" t="s">
        <v>21</v>
      </c>
      <c r="C44" s="19"/>
      <c r="D44" s="76" t="s">
        <v>22</v>
      </c>
      <c r="E44" s="39">
        <v>0.65</v>
      </c>
      <c r="F44" s="29"/>
      <c r="G44" s="39">
        <v>0.8</v>
      </c>
      <c r="H44" s="30"/>
      <c r="I44" s="41">
        <v>0.8</v>
      </c>
      <c r="J44" s="10"/>
    </row>
    <row r="45" spans="2:10" ht="15" customHeight="1" x14ac:dyDescent="0.2">
      <c r="B45" s="17"/>
      <c r="C45" s="18"/>
      <c r="D45" s="75" t="s">
        <v>52</v>
      </c>
      <c r="E45" s="175">
        <v>12.8</v>
      </c>
      <c r="F45" s="87"/>
      <c r="G45" s="88">
        <f>$E$45</f>
        <v>12.8</v>
      </c>
      <c r="H45" s="89"/>
      <c r="I45" s="176">
        <f>$E$45</f>
        <v>12.8</v>
      </c>
      <c r="J45" s="91"/>
    </row>
    <row r="46" spans="2:10" ht="15" customHeight="1" x14ac:dyDescent="0.2">
      <c r="B46" s="16"/>
      <c r="C46" s="19"/>
      <c r="D46" s="76" t="s">
        <v>59</v>
      </c>
      <c r="E46" s="4">
        <f>E44*E45</f>
        <v>8.32</v>
      </c>
      <c r="F46" s="3">
        <f>E46/$E$9</f>
        <v>3.4666666666666665E-2</v>
      </c>
      <c r="G46" s="4">
        <f>G44*G45</f>
        <v>10.240000000000002</v>
      </c>
      <c r="H46" s="14">
        <f>G46/$G$9</f>
        <v>4.4521739130434793E-2</v>
      </c>
      <c r="I46" s="11">
        <f>I44*I45</f>
        <v>10.240000000000002</v>
      </c>
      <c r="J46" s="10">
        <f>I46/$I$9</f>
        <v>4.7627906976744197E-2</v>
      </c>
    </row>
    <row r="47" spans="2:10" s="1" customFormat="1" ht="15.75" customHeight="1" x14ac:dyDescent="0.25">
      <c r="B47" s="44" t="s">
        <v>23</v>
      </c>
      <c r="C47" s="45"/>
      <c r="D47" s="78"/>
      <c r="E47" s="47">
        <f>E40+E43+E46</f>
        <v>12.0275</v>
      </c>
      <c r="F47" s="46">
        <f>E47/$E$9</f>
        <v>5.011458333333333E-2</v>
      </c>
      <c r="G47" s="47">
        <f>G40+G43+G46</f>
        <v>14.126000000000001</v>
      </c>
      <c r="H47" s="48">
        <f>G47/$G$9</f>
        <v>6.1417391304347833E-2</v>
      </c>
      <c r="I47" s="49">
        <f>I40+I43+I46</f>
        <v>14.642500000000002</v>
      </c>
      <c r="J47" s="50">
        <f>I47/$I$9</f>
        <v>6.81046511627907E-2</v>
      </c>
    </row>
    <row r="48" spans="2:10" s="1" customFormat="1" ht="19.5" hidden="1" customHeight="1" x14ac:dyDescent="0.25">
      <c r="B48" s="20" t="s">
        <v>24</v>
      </c>
      <c r="C48" s="21"/>
      <c r="D48" s="79"/>
      <c r="E48" s="6">
        <f>E19-E35-E47</f>
        <v>14.969400000000004</v>
      </c>
      <c r="F48" s="3">
        <f>E48/$E$9</f>
        <v>6.2372500000000018E-2</v>
      </c>
      <c r="G48" s="6">
        <f>G19-G35-G47</f>
        <v>15.464200000000002</v>
      </c>
      <c r="H48" s="14">
        <f>G48/$G$9</f>
        <v>6.7235652173913057E-2</v>
      </c>
      <c r="I48" s="12">
        <f>I19-I35-I47</f>
        <v>9.9005000000000045</v>
      </c>
      <c r="J48" s="10">
        <f>I48/$I$9</f>
        <v>4.6048837209302348E-2</v>
      </c>
    </row>
    <row r="49" spans="2:10" hidden="1" x14ac:dyDescent="0.2">
      <c r="B49" s="16" t="s">
        <v>25</v>
      </c>
      <c r="C49" s="19"/>
      <c r="D49" s="76"/>
      <c r="E49" s="4"/>
      <c r="F49" s="3"/>
      <c r="G49" s="4"/>
      <c r="H49" s="14"/>
      <c r="I49" s="11"/>
      <c r="J49" s="10"/>
    </row>
    <row r="50" spans="2:10" s="1" customFormat="1" ht="25.5" customHeight="1" x14ac:dyDescent="0.35">
      <c r="B50" s="84" t="s">
        <v>29</v>
      </c>
      <c r="C50" s="21"/>
      <c r="D50" s="79"/>
      <c r="E50" s="6">
        <f>E35+E47-E14-E17-E18</f>
        <v>28.230599999999992</v>
      </c>
      <c r="F50" s="85">
        <f>E50/$E$9</f>
        <v>0.11762749999999997</v>
      </c>
      <c r="G50" s="6">
        <f>G35+G47-G14-G17-G18</f>
        <v>30.535800000000005</v>
      </c>
      <c r="H50" s="86">
        <f>G50/$G$9</f>
        <v>0.13276434782608698</v>
      </c>
      <c r="I50" s="12">
        <f>I35+I47-I14-I17-I18</f>
        <v>39.549499999999995</v>
      </c>
      <c r="J50" s="86">
        <f>I50/$I$9</f>
        <v>0.18395116279069765</v>
      </c>
    </row>
    <row r="51" spans="2:10" x14ac:dyDescent="0.2">
      <c r="B51" s="66" t="s">
        <v>28</v>
      </c>
      <c r="C51" s="67"/>
      <c r="D51" s="82"/>
      <c r="E51" s="70"/>
      <c r="F51" s="71"/>
      <c r="G51" s="70"/>
      <c r="H51" s="68"/>
      <c r="I51" s="66"/>
      <c r="J51" s="68"/>
    </row>
    <row r="52" spans="2:10" ht="21.75" customHeight="1" x14ac:dyDescent="0.35">
      <c r="B52" s="114" t="s">
        <v>30</v>
      </c>
      <c r="C52" s="115"/>
      <c r="D52" s="116"/>
      <c r="E52" s="119"/>
      <c r="F52" s="120"/>
      <c r="G52" s="119"/>
      <c r="H52" s="121"/>
      <c r="I52" s="117"/>
      <c r="J52" s="121"/>
    </row>
    <row r="53" spans="2:10" ht="21.75" customHeight="1" x14ac:dyDescent="0.2">
      <c r="B53" s="122" t="s">
        <v>12</v>
      </c>
      <c r="C53" s="123"/>
      <c r="D53" s="124" t="s">
        <v>53</v>
      </c>
      <c r="E53" s="172">
        <v>1</v>
      </c>
      <c r="F53" s="125"/>
      <c r="G53" s="172">
        <v>1</v>
      </c>
      <c r="H53" s="126"/>
      <c r="I53" s="37">
        <v>1</v>
      </c>
      <c r="J53" s="127"/>
    </row>
    <row r="54" spans="2:10" ht="15.75" customHeight="1" x14ac:dyDescent="0.2">
      <c r="B54" s="122" t="s">
        <v>47</v>
      </c>
      <c r="C54" s="123"/>
      <c r="D54" s="124" t="s">
        <v>53</v>
      </c>
      <c r="E54" s="172"/>
      <c r="F54" s="125"/>
      <c r="G54" s="172"/>
      <c r="H54" s="126"/>
      <c r="I54" s="37"/>
      <c r="J54" s="127"/>
    </row>
    <row r="55" spans="2:10" ht="15.75" customHeight="1" x14ac:dyDescent="0.2">
      <c r="B55" s="122" t="s">
        <v>48</v>
      </c>
      <c r="C55" s="123"/>
      <c r="D55" s="124"/>
      <c r="E55" s="150"/>
      <c r="F55" s="128"/>
      <c r="G55" s="150"/>
      <c r="H55" s="129"/>
      <c r="I55" s="149"/>
      <c r="J55" s="127"/>
    </row>
    <row r="56" spans="2:10" ht="18" customHeight="1" x14ac:dyDescent="0.2">
      <c r="B56" s="130" t="s">
        <v>21</v>
      </c>
      <c r="C56" s="115"/>
      <c r="D56" s="116" t="s">
        <v>22</v>
      </c>
      <c r="E56" s="39">
        <v>0.8</v>
      </c>
      <c r="F56" s="131"/>
      <c r="G56" s="39">
        <v>0.8</v>
      </c>
      <c r="H56" s="132"/>
      <c r="I56" s="41">
        <v>0.8</v>
      </c>
      <c r="J56" s="127"/>
    </row>
    <row r="57" spans="2:10" ht="15" customHeight="1" x14ac:dyDescent="0.2">
      <c r="B57" s="117"/>
      <c r="C57" s="115"/>
      <c r="D57" s="116" t="s">
        <v>52</v>
      </c>
      <c r="E57" s="35">
        <v>12.8</v>
      </c>
      <c r="F57" s="118"/>
      <c r="G57" s="133">
        <f>$E$57</f>
        <v>12.8</v>
      </c>
      <c r="H57" s="134"/>
      <c r="I57" s="135">
        <f>$E$57</f>
        <v>12.8</v>
      </c>
      <c r="J57" s="127"/>
    </row>
    <row r="58" spans="2:10" ht="15" customHeight="1" x14ac:dyDescent="0.2">
      <c r="B58" s="117"/>
      <c r="C58" s="115"/>
      <c r="D58" s="116" t="s">
        <v>53</v>
      </c>
      <c r="E58" s="133">
        <f>E56*E57</f>
        <v>10.240000000000002</v>
      </c>
      <c r="F58" s="118">
        <f>E58/$E$9</f>
        <v>4.2666666666666672E-2</v>
      </c>
      <c r="G58" s="133">
        <f>G56*G57</f>
        <v>10.240000000000002</v>
      </c>
      <c r="H58" s="134">
        <f>G58/$G$9</f>
        <v>4.4521739130434793E-2</v>
      </c>
      <c r="I58" s="136">
        <f>I56*I57</f>
        <v>10.240000000000002</v>
      </c>
      <c r="J58" s="127">
        <f>I58/$I$9</f>
        <v>4.7627906976744197E-2</v>
      </c>
    </row>
    <row r="59" spans="2:10" s="83" customFormat="1" ht="19.5" x14ac:dyDescent="0.3">
      <c r="B59" s="137" t="s">
        <v>35</v>
      </c>
      <c r="C59" s="138"/>
      <c r="D59" s="139"/>
      <c r="E59" s="140">
        <f>E53+E54+E58</f>
        <v>11.240000000000002</v>
      </c>
      <c r="F59" s="141">
        <f>E59/E9</f>
        <v>4.6833333333333345E-2</v>
      </c>
      <c r="G59" s="140">
        <f>G53+G54+G58</f>
        <v>11.240000000000002</v>
      </c>
      <c r="H59" s="141">
        <f>G59/G9</f>
        <v>4.886956521739131E-2</v>
      </c>
      <c r="I59" s="140">
        <f>I53+I54+I58</f>
        <v>11.240000000000002</v>
      </c>
      <c r="J59" s="177">
        <f>I59/I9</f>
        <v>5.2279069767441871E-2</v>
      </c>
    </row>
    <row r="60" spans="2:10" s="1" customFormat="1" ht="27.75" customHeight="1" x14ac:dyDescent="0.35">
      <c r="B60" s="142" t="s">
        <v>32</v>
      </c>
      <c r="C60" s="143"/>
      <c r="D60" s="144" t="s">
        <v>53</v>
      </c>
      <c r="E60" s="145">
        <f t="shared" ref="E60:J60" si="0">E50+E59</f>
        <v>39.47059999999999</v>
      </c>
      <c r="F60" s="146">
        <f t="shared" si="0"/>
        <v>0.16446083333333331</v>
      </c>
      <c r="G60" s="145">
        <f t="shared" si="0"/>
        <v>41.775800000000004</v>
      </c>
      <c r="H60" s="146">
        <f t="shared" si="0"/>
        <v>0.18163391304347828</v>
      </c>
      <c r="I60" s="145">
        <f t="shared" si="0"/>
        <v>50.789499999999997</v>
      </c>
      <c r="J60" s="147">
        <f t="shared" si="0"/>
        <v>0.23623023255813952</v>
      </c>
    </row>
    <row r="61" spans="2:10" s="1" customFormat="1" ht="18.75" customHeight="1" thickBot="1" x14ac:dyDescent="0.4">
      <c r="B61" s="155" t="s">
        <v>33</v>
      </c>
      <c r="C61" s="156"/>
      <c r="D61" s="157"/>
      <c r="E61" s="158"/>
      <c r="F61" s="159"/>
      <c r="G61" s="158"/>
      <c r="H61" s="159"/>
      <c r="I61" s="158"/>
      <c r="J61" s="160"/>
    </row>
    <row r="62" spans="2:10" s="1" customFormat="1" ht="30" customHeight="1" thickTop="1" x14ac:dyDescent="0.35">
      <c r="B62" s="180" t="s">
        <v>51</v>
      </c>
      <c r="C62" s="181"/>
      <c r="D62" s="121" t="s">
        <v>54</v>
      </c>
      <c r="E62" s="145">
        <f>E19-E35-E47-E59+E58+E46</f>
        <v>22.289400000000004</v>
      </c>
      <c r="F62" s="146"/>
      <c r="G62" s="145">
        <f>G19-G35-G47-G59+G58+G46</f>
        <v>24.704200000000004</v>
      </c>
      <c r="H62" s="146"/>
      <c r="I62" s="145">
        <f>I19-I35-I47-I59+I58+I46</f>
        <v>19.140500000000007</v>
      </c>
      <c r="J62" s="147"/>
    </row>
    <row r="63" spans="2:10" ht="26.25" customHeight="1" thickBot="1" x14ac:dyDescent="0.4">
      <c r="B63" s="182"/>
      <c r="C63" s="183"/>
      <c r="D63" s="77" t="s">
        <v>55</v>
      </c>
      <c r="E63" s="161">
        <f>E62/(E44+E56)</f>
        <v>15.372000000000002</v>
      </c>
      <c r="F63" s="154"/>
      <c r="G63" s="161">
        <f>G62/(G44+G56)</f>
        <v>15.440125000000002</v>
      </c>
      <c r="H63" s="154"/>
      <c r="I63" s="161">
        <f>I62/(I44+I56)</f>
        <v>11.962812500000004</v>
      </c>
      <c r="J63" s="148"/>
    </row>
    <row r="64" spans="2:10" ht="7.5" customHeight="1" x14ac:dyDescent="0.2"/>
    <row r="65" spans="2:2" ht="13.5" customHeight="1" x14ac:dyDescent="0.2">
      <c r="B65" t="s">
        <v>66</v>
      </c>
    </row>
    <row r="66" spans="2:2" x14ac:dyDescent="0.2">
      <c r="B66" t="s">
        <v>67</v>
      </c>
    </row>
  </sheetData>
  <sheetProtection sheet="1" objects="1" scenarios="1"/>
  <mergeCells count="6">
    <mergeCell ref="B62:C63"/>
    <mergeCell ref="I5:J5"/>
    <mergeCell ref="I6:J6"/>
    <mergeCell ref="E5:H5"/>
    <mergeCell ref="E6:F6"/>
    <mergeCell ref="G6:H6"/>
  </mergeCells>
  <phoneticPr fontId="0" type="noConversion"/>
  <printOptions horizontalCentered="1" verticalCentered="1"/>
  <pageMargins left="0.59055118110236227" right="0.47244094488188981" top="0.34" bottom="0.35433070866141736" header="0.25" footer="0.19685039370078741"/>
  <pageSetup paperSize="9" scale="71" orientation="portrait" verticalDpi="300" r:id="rId1"/>
  <headerFooter alignWithMargins="0">
    <oddFooter>&amp;LLEL Schw.Gmünd, Abt. 2&amp;C&amp;F&amp;A&amp;R&amp;D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D15" sqref="D15"/>
    </sheetView>
  </sheetViews>
  <sheetFormatPr baseColWidth="10" defaultRowHeight="12.75" x14ac:dyDescent="0.2"/>
  <cols>
    <col min="1" max="1" width="2.42578125" customWidth="1"/>
    <col min="2" max="2" width="33.140625" customWidth="1"/>
    <col min="3" max="3" width="24" customWidth="1"/>
    <col min="4" max="5" width="23.42578125" customWidth="1"/>
  </cols>
  <sheetData>
    <row r="2" spans="2:5" ht="21.75" customHeight="1" x14ac:dyDescent="0.35">
      <c r="B2" s="92" t="s">
        <v>61</v>
      </c>
    </row>
    <row r="3" spans="2:5" ht="10.5" customHeight="1" x14ac:dyDescent="0.35">
      <c r="B3" s="92"/>
    </row>
    <row r="4" spans="2:5" ht="51.75" customHeight="1" x14ac:dyDescent="0.25">
      <c r="B4" s="162" t="s">
        <v>62</v>
      </c>
      <c r="C4" s="164" t="s">
        <v>41</v>
      </c>
      <c r="D4" s="164" t="s">
        <v>42</v>
      </c>
      <c r="E4" s="163" t="s">
        <v>40</v>
      </c>
    </row>
    <row r="5" spans="2:5" ht="30" customHeight="1" x14ac:dyDescent="0.35">
      <c r="B5" s="165" t="s">
        <v>1</v>
      </c>
      <c r="C5" s="166">
        <f>Vergleich!F24</f>
        <v>1.9000000000000003E-2</v>
      </c>
      <c r="D5" s="166">
        <f>Vergleich!H24</f>
        <v>1.982608695652174E-2</v>
      </c>
      <c r="E5" s="167">
        <f>Vergleich!J24</f>
        <v>2.9023255813953489E-2</v>
      </c>
    </row>
    <row r="6" spans="2:5" ht="30" customHeight="1" x14ac:dyDescent="0.35">
      <c r="B6" s="165" t="s">
        <v>36</v>
      </c>
      <c r="C6" s="166">
        <f>Vergleich!F27</f>
        <v>5.9374999999999997E-2</v>
      </c>
      <c r="D6" s="166">
        <f>Vergleich!H27</f>
        <v>6.1956521739130438E-2</v>
      </c>
      <c r="E6" s="167">
        <f>Vergleich!J27</f>
        <v>0.10465116279069768</v>
      </c>
    </row>
    <row r="7" spans="2:5" ht="30" customHeight="1" x14ac:dyDescent="0.35">
      <c r="B7" s="165" t="s">
        <v>37</v>
      </c>
      <c r="C7" s="166">
        <f>Vergleich!F40+Vergleich!F43</f>
        <v>1.5447916666666667E-2</v>
      </c>
      <c r="D7" s="166">
        <f>Vergleich!H40+Vergleich!H43</f>
        <v>1.6895652173913044E-2</v>
      </c>
      <c r="E7" s="167">
        <f>Vergleich!J40+Vergleich!J43</f>
        <v>2.0476744186046513E-2</v>
      </c>
    </row>
    <row r="8" spans="2:5" ht="30" customHeight="1" x14ac:dyDescent="0.35">
      <c r="B8" s="165" t="s">
        <v>38</v>
      </c>
      <c r="C8" s="166">
        <f>Vergleich!F46</f>
        <v>3.4666666666666665E-2</v>
      </c>
      <c r="D8" s="166">
        <f>Vergleich!H46</f>
        <v>4.4521739130434793E-2</v>
      </c>
      <c r="E8" s="167">
        <f>Vergleich!J46</f>
        <v>4.7627906976744197E-2</v>
      </c>
    </row>
    <row r="9" spans="2:5" ht="30" customHeight="1" x14ac:dyDescent="0.35">
      <c r="B9" s="165" t="s">
        <v>29</v>
      </c>
      <c r="C9" s="166">
        <f>Vergleich!F50</f>
        <v>0.11762749999999997</v>
      </c>
      <c r="D9" s="166">
        <f>Vergleich!H50</f>
        <v>0.13276434782608698</v>
      </c>
      <c r="E9" s="167">
        <f>Vergleich!J50</f>
        <v>0.18395116279069765</v>
      </c>
    </row>
    <row r="10" spans="2:5" ht="30" customHeight="1" x14ac:dyDescent="0.35">
      <c r="B10" s="165" t="s">
        <v>39</v>
      </c>
      <c r="C10" s="166">
        <f>Vergleich!F58</f>
        <v>4.2666666666666672E-2</v>
      </c>
      <c r="D10" s="166">
        <f>Vergleich!H58</f>
        <v>4.4521739130434793E-2</v>
      </c>
      <c r="E10" s="167">
        <f>Vergleich!J58</f>
        <v>4.7627906976744197E-2</v>
      </c>
    </row>
    <row r="11" spans="2:5" ht="63.75" customHeight="1" x14ac:dyDescent="0.35">
      <c r="B11" s="168" t="s">
        <v>63</v>
      </c>
      <c r="C11" s="169">
        <f>Vergleich!F60</f>
        <v>0.16446083333333331</v>
      </c>
      <c r="D11" s="169">
        <f>Vergleich!H60</f>
        <v>0.18163391304347828</v>
      </c>
      <c r="E11" s="170">
        <f>Vergleich!J60</f>
        <v>0.23623023255813952</v>
      </c>
    </row>
  </sheetData>
  <sheetProtection sheet="1" objects="1" scenarios="1"/>
  <phoneticPr fontId="0" type="noConversion"/>
  <pageMargins left="0.43" right="0.54" top="0.984251969" bottom="0.984251969" header="0.4921259845" footer="0.4921259845"/>
  <pageSetup paperSize="9" scale="125" orientation="landscape" verticalDpi="300" r:id="rId1"/>
  <headerFooter alignWithMargins="0">
    <oddFooter>&amp;LLEL, Abt.2&amp;C&amp;F&amp;A&amp;R&amp;D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Vergleich</vt:lpstr>
      <vt:lpstr>Daten Diagramm</vt:lpstr>
      <vt:lpstr>Diagramm1</vt:lpstr>
      <vt:lpstr>Diagramm2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VOKO/Vergleich </dc:title>
  <dc:creator>Landesanstalt</dc:creator>
  <cp:lastModifiedBy>Boga, Arzu (LEL-SG)</cp:lastModifiedBy>
  <cp:lastPrinted>2003-12-02T15:38:02Z</cp:lastPrinted>
  <dcterms:created xsi:type="dcterms:W3CDTF">2001-03-23T13:18:35Z</dcterms:created>
  <dcterms:modified xsi:type="dcterms:W3CDTF">2025-01-22T11:18:03Z</dcterms:modified>
</cp:coreProperties>
</file>