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XT\0I\"/>
    </mc:Choice>
  </mc:AlternateContent>
  <workbookProtection lockStructure="1"/>
  <bookViews>
    <workbookView xWindow="675" yWindow="30" windowWidth="10830" windowHeight="7095" tabRatio="845"/>
  </bookViews>
  <sheets>
    <sheet name="Hinweise" sheetId="1" r:id="rId1"/>
    <sheet name="VE-Staffel" sheetId="2" r:id="rId2"/>
    <sheet name="Grenzen _Legehennen" sheetId="3" r:id="rId3"/>
    <sheet name="Legehennen_GRAFIK" sheetId="5" r:id="rId4"/>
    <sheet name="Grenzen _Putenmastplätze" sheetId="6" r:id="rId5"/>
    <sheet name="Puten_GRAFIK" sheetId="7" r:id="rId6"/>
    <sheet name="Putenhähne_GRAFIK (2)" sheetId="34745" r:id="rId7"/>
    <sheet name="Putenhennen_GRAFIK (3)" sheetId="34746" r:id="rId8"/>
    <sheet name="Grenzen _Hähnchenmastplätze" sheetId="8" r:id="rId9"/>
    <sheet name="Masthähnchen_GRAFIK " sheetId="4" r:id="rId10"/>
    <sheet name="VE-Schlüssel" sheetId="34744" r:id="rId11"/>
    <sheet name="Nährstoffanfall lt. Naebi" sheetId="36" r:id="rId12"/>
    <sheet name="BimschV + UVP-Pflicht" sheetId="18" r:id="rId13"/>
    <sheet name="Schwellenwerte BImSch" sheetId="9984" r:id="rId14"/>
    <sheet name="Grunddaten" sheetId="4629" state="hidden" r:id="rId15"/>
  </sheets>
  <definedNames>
    <definedName name="_xlnm.Print_Area" localSheetId="12">'BimschV + UVP-Pflicht'!$A$1:$F$65</definedName>
    <definedName name="_xlnm.Print_Area" localSheetId="8">'Grenzen _Hähnchenmastplätze'!$B$2:$P$53</definedName>
    <definedName name="_xlnm.Print_Area" localSheetId="2">'Grenzen _Legehennen'!$B$2:$P$52</definedName>
    <definedName name="_xlnm.Print_Area" localSheetId="4">'Grenzen _Putenmastplätze'!$B$2:$U$55</definedName>
    <definedName name="_xlnm.Print_Area" localSheetId="0">Hinweise!$A$1:$H$46</definedName>
    <definedName name="_xlnm.Print_Area" localSheetId="11">'Nährstoffanfall lt. Naebi'!$A$1:$L$49</definedName>
    <definedName name="_xlnm.Print_Area" localSheetId="10">'VE-Schlüssel'!$A$1:$H$21</definedName>
    <definedName name="_xlnm.Print_Area" localSheetId="1">'VE-Staffel'!$B$2:$L$35</definedName>
  </definedNames>
  <calcPr calcId="162913"/>
</workbook>
</file>

<file path=xl/calcChain.xml><?xml version="1.0" encoding="utf-8"?>
<calcChain xmlns="http://schemas.openxmlformats.org/spreadsheetml/2006/main">
  <c r="P3" i="8" l="1"/>
  <c r="U3" i="6"/>
  <c r="P3" i="3"/>
  <c r="M6" i="8"/>
  <c r="O6" i="8"/>
  <c r="M7"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O40" i="8"/>
  <c r="B41" i="8"/>
  <c r="O46" i="8"/>
  <c r="O47" i="8"/>
  <c r="O48" i="8"/>
  <c r="O51" i="8"/>
  <c r="M6" i="3"/>
  <c r="O6" i="3"/>
  <c r="M7"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O44" i="3"/>
  <c r="O45" i="3"/>
  <c r="O46" i="3"/>
  <c r="O47" i="3"/>
  <c r="O36" i="3" s="1"/>
  <c r="O50" i="3"/>
  <c r="N7" i="6"/>
  <c r="P7" i="6"/>
  <c r="R7" i="6"/>
  <c r="T7" i="6"/>
  <c r="N8" i="6"/>
  <c r="R8" i="6"/>
  <c r="C11" i="6"/>
  <c r="B12" i="6"/>
  <c r="N12" i="6" s="1"/>
  <c r="B13" i="6"/>
  <c r="B14" i="6"/>
  <c r="B15" i="6"/>
  <c r="B16" i="6"/>
  <c r="B17" i="6"/>
  <c r="N17" i="6" s="1"/>
  <c r="B18" i="6"/>
  <c r="B19" i="6"/>
  <c r="B20" i="6"/>
  <c r="B21" i="6"/>
  <c r="B22" i="6"/>
  <c r="N22" i="6" s="1"/>
  <c r="B23" i="6"/>
  <c r="B24" i="6"/>
  <c r="B25" i="6"/>
  <c r="B26" i="6"/>
  <c r="B27" i="6"/>
  <c r="N27" i="6" s="1"/>
  <c r="B28" i="6"/>
  <c r="B29" i="6"/>
  <c r="B30" i="6"/>
  <c r="B31" i="6"/>
  <c r="B32" i="6"/>
  <c r="N32" i="6" s="1"/>
  <c r="B33" i="6"/>
  <c r="B34" i="6"/>
  <c r="B35" i="6"/>
  <c r="B36" i="6"/>
  <c r="B37" i="6"/>
  <c r="B38" i="6"/>
  <c r="B39" i="6"/>
  <c r="B40" i="6"/>
  <c r="Q40" i="6"/>
  <c r="B41" i="6"/>
  <c r="N41" i="6" s="1"/>
  <c r="B42" i="6"/>
  <c r="C42" i="6"/>
  <c r="P47" i="6"/>
  <c r="O41" i="6" s="1"/>
  <c r="R47" i="6"/>
  <c r="S40" i="6"/>
  <c r="P48" i="6"/>
  <c r="R48" i="6"/>
  <c r="P49" i="6"/>
  <c r="Q12" i="6" s="1"/>
  <c r="R49" i="6"/>
  <c r="P50" i="6"/>
  <c r="P17" i="6" s="1"/>
  <c r="R50" i="6"/>
  <c r="T35" i="6" s="1"/>
  <c r="P53" i="6"/>
  <c r="C31" i="36"/>
  <c r="D31" i="36"/>
  <c r="E31" i="36"/>
  <c r="F31" i="36"/>
  <c r="G31" i="36"/>
  <c r="H31" i="36"/>
  <c r="I31" i="36"/>
  <c r="J31" i="36"/>
  <c r="C32" i="36"/>
  <c r="D32" i="36"/>
  <c r="E32" i="36"/>
  <c r="F32" i="36"/>
  <c r="G32" i="36"/>
  <c r="H32" i="36"/>
  <c r="I32" i="36"/>
  <c r="J32" i="36"/>
  <c r="E39" i="36"/>
  <c r="F39" i="36"/>
  <c r="G39" i="36"/>
  <c r="H39" i="36"/>
  <c r="I39" i="36"/>
  <c r="J39" i="36"/>
  <c r="E40" i="36"/>
  <c r="F40" i="36"/>
  <c r="G40" i="36"/>
  <c r="H40" i="36"/>
  <c r="I40" i="36"/>
  <c r="J40" i="36"/>
  <c r="L6" i="2"/>
  <c r="L7" i="2"/>
  <c r="L8" i="2"/>
  <c r="C14" i="6"/>
  <c r="C12" i="8"/>
  <c r="D12" i="8"/>
  <c r="C11" i="3"/>
  <c r="D11" i="3" s="1"/>
  <c r="L9" i="2"/>
  <c r="C13" i="8"/>
  <c r="D13" i="8"/>
  <c r="C12" i="3"/>
  <c r="D12" i="3" s="1"/>
  <c r="N13" i="6"/>
  <c r="R13" i="6"/>
  <c r="N14" i="6"/>
  <c r="N15" i="6"/>
  <c r="N16" i="6"/>
  <c r="R17" i="6"/>
  <c r="N18" i="6"/>
  <c r="N19" i="6"/>
  <c r="N20" i="6"/>
  <c r="N21" i="6"/>
  <c r="R22" i="6"/>
  <c r="N23" i="6"/>
  <c r="N24" i="6"/>
  <c r="N25" i="6"/>
  <c r="N26" i="6"/>
  <c r="N28" i="6"/>
  <c r="N29" i="6"/>
  <c r="N30" i="6"/>
  <c r="N31" i="6"/>
  <c r="N33" i="6"/>
  <c r="R33" i="6"/>
  <c r="N34" i="6"/>
  <c r="P14" i="6"/>
  <c r="P19" i="6"/>
  <c r="P22" i="6"/>
  <c r="P27" i="6"/>
  <c r="P32" i="6"/>
  <c r="P34" i="6"/>
  <c r="T41" i="6"/>
  <c r="P41" i="6"/>
  <c r="T40" i="6"/>
  <c r="N40" i="6"/>
  <c r="R39" i="6"/>
  <c r="N39" i="6"/>
  <c r="T38" i="6"/>
  <c r="N38" i="6"/>
  <c r="R37" i="6"/>
  <c r="N37" i="6"/>
  <c r="P36" i="6"/>
  <c r="N35" i="6"/>
  <c r="S34" i="6"/>
  <c r="O34" i="6"/>
  <c r="U33" i="6"/>
  <c r="Q33" i="6"/>
  <c r="S32" i="6"/>
  <c r="O32" i="6"/>
  <c r="Q31" i="6"/>
  <c r="S30" i="6"/>
  <c r="O30" i="6"/>
  <c r="U29" i="6"/>
  <c r="Q29" i="6"/>
  <c r="S28" i="6"/>
  <c r="O28" i="6"/>
  <c r="U27" i="6"/>
  <c r="Q27" i="6"/>
  <c r="O26" i="6"/>
  <c r="U25" i="6"/>
  <c r="Q25" i="6"/>
  <c r="S24" i="6"/>
  <c r="O24" i="6"/>
  <c r="U23" i="6"/>
  <c r="Q23" i="6"/>
  <c r="S22" i="6"/>
  <c r="O22" i="6"/>
  <c r="Q21" i="6"/>
  <c r="S20" i="6"/>
  <c r="O20" i="6"/>
  <c r="U19" i="6"/>
  <c r="Q19" i="6"/>
  <c r="S18" i="6"/>
  <c r="O18" i="6"/>
  <c r="U17" i="6"/>
  <c r="Q17" i="6"/>
  <c r="O16" i="6"/>
  <c r="U15" i="6"/>
  <c r="Q15" i="6"/>
  <c r="S14" i="6"/>
  <c r="O14" i="6"/>
  <c r="U13" i="6"/>
  <c r="Q13" i="6"/>
  <c r="S12" i="6"/>
  <c r="O12" i="6"/>
  <c r="C12" i="6"/>
  <c r="C14" i="8"/>
  <c r="D14" i="8" s="1"/>
  <c r="C13" i="3"/>
  <c r="D13" i="3"/>
  <c r="T12" i="6"/>
  <c r="T13" i="6"/>
  <c r="T14" i="6"/>
  <c r="T15" i="6"/>
  <c r="T16" i="6"/>
  <c r="T17" i="6"/>
  <c r="T18" i="6"/>
  <c r="T19" i="6"/>
  <c r="T20" i="6"/>
  <c r="T21" i="6"/>
  <c r="T22" i="6"/>
  <c r="T23" i="6"/>
  <c r="T24" i="6"/>
  <c r="T25" i="6"/>
  <c r="T26" i="6"/>
  <c r="T27" i="6"/>
  <c r="T28" i="6"/>
  <c r="T29" i="6"/>
  <c r="T30" i="6"/>
  <c r="T31" i="6"/>
  <c r="T32" i="6"/>
  <c r="T33" i="6"/>
  <c r="T34" i="6"/>
  <c r="U41" i="6"/>
  <c r="S41" i="6"/>
  <c r="U40" i="6"/>
  <c r="O40" i="6"/>
  <c r="U39" i="6"/>
  <c r="S39" i="6"/>
  <c r="Q39" i="6"/>
  <c r="O39" i="6"/>
  <c r="U38" i="6"/>
  <c r="S38" i="6"/>
  <c r="Q38" i="6"/>
  <c r="O38" i="6"/>
  <c r="U37" i="6"/>
  <c r="S37" i="6"/>
  <c r="Q37" i="6"/>
  <c r="O37" i="6"/>
  <c r="U36" i="6"/>
  <c r="Q36" i="6"/>
  <c r="U35" i="6"/>
  <c r="S35" i="6"/>
  <c r="Q35" i="6"/>
  <c r="O35" i="6"/>
  <c r="U34" i="6"/>
  <c r="Q34" i="6"/>
  <c r="S33" i="6"/>
  <c r="O33" i="6"/>
  <c r="U32" i="6"/>
  <c r="Q32" i="6"/>
  <c r="O31" i="6"/>
  <c r="U30" i="6"/>
  <c r="Q30" i="6"/>
  <c r="S29" i="6"/>
  <c r="O29" i="6"/>
  <c r="U28" i="6"/>
  <c r="Q28" i="6"/>
  <c r="S27" i="6"/>
  <c r="O27" i="6"/>
  <c r="Q26" i="6"/>
  <c r="S25" i="6"/>
  <c r="O25" i="6"/>
  <c r="U24" i="6"/>
  <c r="Q24" i="6"/>
  <c r="S23" i="6"/>
  <c r="O23" i="6"/>
  <c r="U22" i="6"/>
  <c r="Q22" i="6"/>
  <c r="O21" i="6"/>
  <c r="U20" i="6"/>
  <c r="Q20" i="6"/>
  <c r="S19" i="6"/>
  <c r="O19" i="6"/>
  <c r="U18" i="6"/>
  <c r="Q18" i="6"/>
  <c r="S17" i="6"/>
  <c r="O17" i="6"/>
  <c r="Q16" i="6"/>
  <c r="S15" i="6"/>
  <c r="O15" i="6"/>
  <c r="U14" i="6"/>
  <c r="Q14" i="6"/>
  <c r="S13" i="6"/>
  <c r="O13" i="6"/>
  <c r="C13" i="6"/>
  <c r="M11" i="3"/>
  <c r="N12" i="3"/>
  <c r="M13" i="3"/>
  <c r="N14" i="3"/>
  <c r="M15" i="3"/>
  <c r="N16" i="3"/>
  <c r="M17" i="3"/>
  <c r="N18" i="3"/>
  <c r="M19" i="3"/>
  <c r="N20" i="3"/>
  <c r="M21" i="3"/>
  <c r="N22" i="3"/>
  <c r="M23" i="3"/>
  <c r="N24" i="3"/>
  <c r="M25" i="3"/>
  <c r="N26" i="3"/>
  <c r="M27" i="3"/>
  <c r="P12" i="3"/>
  <c r="P14" i="3"/>
  <c r="P16" i="3"/>
  <c r="P18" i="3"/>
  <c r="P20" i="3"/>
  <c r="P22" i="3"/>
  <c r="P24" i="3"/>
  <c r="P26" i="3"/>
  <c r="M40" i="3"/>
  <c r="P39" i="3"/>
  <c r="N39" i="3"/>
  <c r="M38" i="3"/>
  <c r="P37" i="3"/>
  <c r="N37" i="3"/>
  <c r="M36" i="3"/>
  <c r="P35" i="3"/>
  <c r="N35" i="3"/>
  <c r="O34" i="3"/>
  <c r="M34" i="3"/>
  <c r="P33" i="3"/>
  <c r="N33" i="3"/>
  <c r="O32" i="3"/>
  <c r="M32" i="3"/>
  <c r="P31" i="3"/>
  <c r="N31" i="3"/>
  <c r="O30" i="3"/>
  <c r="M30" i="3"/>
  <c r="P29" i="3"/>
  <c r="N29" i="3"/>
  <c r="M28" i="3"/>
  <c r="N27" i="3"/>
  <c r="M26" i="3"/>
  <c r="N25" i="3"/>
  <c r="M24" i="3"/>
  <c r="N23" i="3"/>
  <c r="M22" i="3"/>
  <c r="N21" i="3"/>
  <c r="M20" i="3"/>
  <c r="N19" i="3"/>
  <c r="M18" i="3"/>
  <c r="N17" i="3"/>
  <c r="M16" i="3"/>
  <c r="N15" i="3"/>
  <c r="M14" i="3"/>
  <c r="N13" i="3"/>
  <c r="M12" i="3"/>
  <c r="N11" i="3"/>
  <c r="M12" i="8"/>
  <c r="N13" i="8"/>
  <c r="M14" i="8"/>
  <c r="N15" i="8"/>
  <c r="M16" i="8"/>
  <c r="N17" i="8"/>
  <c r="M18" i="8"/>
  <c r="N19" i="8"/>
  <c r="M20" i="8"/>
  <c r="N21" i="8"/>
  <c r="M22" i="8"/>
  <c r="N23" i="8"/>
  <c r="M24" i="8"/>
  <c r="N25" i="8"/>
  <c r="M26" i="8"/>
  <c r="N27" i="8"/>
  <c r="M28" i="8"/>
  <c r="N29" i="8"/>
  <c r="M30" i="8"/>
  <c r="N31" i="8"/>
  <c r="M32" i="8"/>
  <c r="N33" i="8"/>
  <c r="M34" i="8"/>
  <c r="N35" i="8"/>
  <c r="M36" i="8"/>
  <c r="N37" i="8"/>
  <c r="M38" i="8"/>
  <c r="N39" i="8"/>
  <c r="N12" i="8"/>
  <c r="M13" i="8"/>
  <c r="N14" i="8"/>
  <c r="M15" i="8"/>
  <c r="N16" i="8"/>
  <c r="M17" i="8"/>
  <c r="N18" i="8"/>
  <c r="M19" i="8"/>
  <c r="N20" i="8"/>
  <c r="M21" i="8"/>
  <c r="N22" i="8"/>
  <c r="M23" i="8"/>
  <c r="N24" i="8"/>
  <c r="M25" i="8"/>
  <c r="N40" i="8"/>
  <c r="M41" i="8"/>
  <c r="P13" i="8"/>
  <c r="P15" i="8"/>
  <c r="P17" i="8"/>
  <c r="P19" i="8"/>
  <c r="P21" i="8"/>
  <c r="P23" i="8"/>
  <c r="P25" i="8"/>
  <c r="P27" i="8"/>
  <c r="P29" i="8"/>
  <c r="P31" i="8"/>
  <c r="P33" i="8"/>
  <c r="P35" i="8"/>
  <c r="P37" i="8"/>
  <c r="P39" i="8"/>
  <c r="P12" i="8"/>
  <c r="P14" i="8"/>
  <c r="P16" i="8"/>
  <c r="P18" i="8"/>
  <c r="P20" i="8"/>
  <c r="P22" i="8"/>
  <c r="P24" i="8"/>
  <c r="P26" i="8"/>
  <c r="P28" i="8"/>
  <c r="P30" i="8"/>
  <c r="P32" i="8"/>
  <c r="P34" i="8"/>
  <c r="P36" i="8"/>
  <c r="P38" i="8"/>
  <c r="P40" i="8"/>
  <c r="P41" i="8"/>
  <c r="O11" i="3"/>
  <c r="O13" i="3"/>
  <c r="O15" i="3"/>
  <c r="O17" i="3"/>
  <c r="O19" i="3"/>
  <c r="O21" i="3"/>
  <c r="O23" i="3"/>
  <c r="O25" i="3"/>
  <c r="O27" i="3"/>
  <c r="P40" i="3"/>
  <c r="N40" i="3"/>
  <c r="O39" i="3"/>
  <c r="M39" i="3"/>
  <c r="P38" i="3"/>
  <c r="N38" i="3"/>
  <c r="O37" i="3"/>
  <c r="M37" i="3"/>
  <c r="P36" i="3"/>
  <c r="N36" i="3"/>
  <c r="O35" i="3"/>
  <c r="M35" i="3"/>
  <c r="P34" i="3"/>
  <c r="N34" i="3"/>
  <c r="O33" i="3"/>
  <c r="M33" i="3"/>
  <c r="P32" i="3"/>
  <c r="N32" i="3"/>
  <c r="O31" i="3"/>
  <c r="M31" i="3"/>
  <c r="P30" i="3"/>
  <c r="N30" i="3"/>
  <c r="O29" i="3"/>
  <c r="M29" i="3"/>
  <c r="P28" i="3"/>
  <c r="N28" i="3"/>
  <c r="P27" i="3"/>
  <c r="O26" i="3"/>
  <c r="P25" i="3"/>
  <c r="O24" i="3"/>
  <c r="P23" i="3"/>
  <c r="O22" i="3"/>
  <c r="P21" i="3"/>
  <c r="O20" i="3"/>
  <c r="P19" i="3"/>
  <c r="O18" i="3"/>
  <c r="P17" i="3"/>
  <c r="O16" i="3"/>
  <c r="P15" i="3"/>
  <c r="O14" i="3"/>
  <c r="P13" i="3"/>
  <c r="O12" i="3"/>
  <c r="P11" i="3"/>
  <c r="N41" i="8"/>
  <c r="M40" i="8"/>
  <c r="M39" i="8"/>
  <c r="N38" i="8"/>
  <c r="M37" i="8"/>
  <c r="N36" i="8"/>
  <c r="M35" i="8"/>
  <c r="N34" i="8"/>
  <c r="M33" i="8"/>
  <c r="N32" i="8"/>
  <c r="M31" i="8"/>
  <c r="N30" i="8"/>
  <c r="M29" i="8"/>
  <c r="N28" i="8"/>
  <c r="M27" i="8"/>
  <c r="N26" i="8"/>
  <c r="O12" i="8"/>
  <c r="O14" i="8"/>
  <c r="O16" i="8"/>
  <c r="O18" i="8"/>
  <c r="O20" i="8"/>
  <c r="O22" i="8"/>
  <c r="O24" i="8"/>
  <c r="O26" i="8"/>
  <c r="O28" i="8"/>
  <c r="O30" i="8"/>
  <c r="O32" i="8"/>
  <c r="O34" i="8"/>
  <c r="O36" i="8"/>
  <c r="O38" i="8"/>
  <c r="O13" i="8"/>
  <c r="O15" i="8"/>
  <c r="O17" i="8"/>
  <c r="O19" i="8"/>
  <c r="O21" i="8"/>
  <c r="O23" i="8"/>
  <c r="O25" i="8"/>
  <c r="O41" i="8"/>
  <c r="O39" i="8"/>
  <c r="O37" i="8"/>
  <c r="O35" i="8"/>
  <c r="O33" i="8"/>
  <c r="O31" i="8"/>
  <c r="O29" i="8"/>
  <c r="O27" i="8"/>
  <c r="D12" i="6"/>
  <c r="E12" i="6"/>
  <c r="C15" i="8"/>
  <c r="D15" i="8" s="1"/>
  <c r="C14" i="3"/>
  <c r="D14" i="3"/>
  <c r="C15" i="6"/>
  <c r="L10" i="2"/>
  <c r="C15" i="3"/>
  <c r="D15" i="3" s="1"/>
  <c r="C16" i="6"/>
  <c r="D16" i="6" s="1"/>
  <c r="D15" i="6"/>
  <c r="E15" i="6"/>
  <c r="R16" i="6" l="1"/>
  <c r="R21" i="6"/>
  <c r="R26" i="6"/>
  <c r="R31" i="6"/>
  <c r="R40" i="6"/>
  <c r="R14" i="6"/>
  <c r="R19" i="6"/>
  <c r="R24" i="6"/>
  <c r="R29" i="6"/>
  <c r="R34" i="6"/>
  <c r="R41" i="6"/>
  <c r="R36" i="6"/>
  <c r="R12" i="6"/>
  <c r="R15" i="6"/>
  <c r="R20" i="6"/>
  <c r="R25" i="6"/>
  <c r="R30" i="6"/>
  <c r="R38" i="6"/>
  <c r="E16" i="6"/>
  <c r="C16" i="8"/>
  <c r="D16" i="8" s="1"/>
  <c r="L11" i="2"/>
  <c r="R35" i="6"/>
  <c r="P38" i="6"/>
  <c r="P29" i="6"/>
  <c r="R28" i="6"/>
  <c r="R32" i="6"/>
  <c r="R23" i="6"/>
  <c r="P15" i="6"/>
  <c r="P20" i="6"/>
  <c r="P25" i="6"/>
  <c r="P30" i="6"/>
  <c r="P39" i="6"/>
  <c r="P35" i="6"/>
  <c r="P16" i="6"/>
  <c r="P21" i="6"/>
  <c r="P26" i="6"/>
  <c r="P31" i="6"/>
  <c r="P40" i="6"/>
  <c r="P13" i="6"/>
  <c r="P18" i="6"/>
  <c r="P23" i="6"/>
  <c r="P28" i="6"/>
  <c r="P33" i="6"/>
  <c r="P37" i="6"/>
  <c r="D13" i="6"/>
  <c r="E13" i="6"/>
  <c r="P24" i="6"/>
  <c r="P12" i="6"/>
  <c r="R27" i="6"/>
  <c r="R18" i="6"/>
  <c r="D14" i="6"/>
  <c r="E14" i="6"/>
  <c r="T36" i="6"/>
  <c r="O36" i="6"/>
  <c r="N36" i="6"/>
  <c r="S36" i="6"/>
  <c r="S31" i="6"/>
  <c r="U31" i="6"/>
  <c r="U26" i="6"/>
  <c r="S26" i="6"/>
  <c r="S21" i="6"/>
  <c r="U21" i="6"/>
  <c r="U16" i="6"/>
  <c r="S16" i="6"/>
  <c r="T39" i="6"/>
  <c r="U12" i="6"/>
  <c r="O38" i="3"/>
  <c r="Q41" i="6"/>
  <c r="T37" i="6"/>
  <c r="O28" i="3"/>
  <c r="O40" i="3"/>
  <c r="C17" i="8" l="1"/>
  <c r="D17" i="8" s="1"/>
  <c r="L12" i="2"/>
  <c r="C17" i="6"/>
  <c r="C16" i="3"/>
  <c r="D16" i="3" s="1"/>
  <c r="E17" i="6" l="1"/>
  <c r="D17" i="6"/>
  <c r="C18" i="6"/>
  <c r="C18" i="8"/>
  <c r="D18" i="8" s="1"/>
  <c r="L13" i="2"/>
  <c r="C17" i="3"/>
  <c r="D17" i="3" s="1"/>
  <c r="C19" i="6" l="1"/>
  <c r="C19" i="8"/>
  <c r="D19" i="8" s="1"/>
  <c r="C18" i="3"/>
  <c r="D18" i="3" s="1"/>
  <c r="L14" i="2"/>
  <c r="E18" i="6"/>
  <c r="D18" i="6"/>
  <c r="C20" i="6" l="1"/>
  <c r="C19" i="3"/>
  <c r="D19" i="3" s="1"/>
  <c r="C20" i="8"/>
  <c r="D20" i="8" s="1"/>
  <c r="L15" i="2"/>
  <c r="D19" i="6"/>
  <c r="E19" i="6"/>
  <c r="C21" i="6" l="1"/>
  <c r="C21" i="8"/>
  <c r="D21" i="8" s="1"/>
  <c r="C20" i="3"/>
  <c r="D20" i="3" s="1"/>
  <c r="L16" i="2"/>
  <c r="D20" i="6"/>
  <c r="E20" i="6"/>
  <c r="C21" i="3" l="1"/>
  <c r="D21" i="3" s="1"/>
  <c r="C22" i="8"/>
  <c r="D22" i="8" s="1"/>
  <c r="L17" i="2"/>
  <c r="C22" i="6"/>
  <c r="E21" i="6"/>
  <c r="D21" i="6"/>
  <c r="C22" i="3" l="1"/>
  <c r="D22" i="3" s="1"/>
  <c r="C23" i="8"/>
  <c r="D23" i="8" s="1"/>
  <c r="L18" i="2"/>
  <c r="C23" i="6"/>
  <c r="D22" i="6"/>
  <c r="E22" i="6"/>
  <c r="D23" i="6" l="1"/>
  <c r="E23" i="6"/>
  <c r="C23" i="3"/>
  <c r="D23" i="3" s="1"/>
  <c r="C24" i="6"/>
  <c r="C24" i="8"/>
  <c r="D24" i="8" s="1"/>
  <c r="L19" i="2"/>
  <c r="C24" i="3" l="1"/>
  <c r="D24" i="3" s="1"/>
  <c r="C25" i="6"/>
  <c r="L20" i="2"/>
  <c r="C25" i="8"/>
  <c r="D25" i="8" s="1"/>
  <c r="E24" i="6"/>
  <c r="D24" i="6"/>
  <c r="C26" i="6" l="1"/>
  <c r="C26" i="8"/>
  <c r="D26" i="8" s="1"/>
  <c r="C25" i="3"/>
  <c r="D25" i="3" s="1"/>
  <c r="L21" i="2"/>
  <c r="D25" i="6"/>
  <c r="E25" i="6"/>
  <c r="C27" i="8" l="1"/>
  <c r="D27" i="8" s="1"/>
  <c r="L22" i="2"/>
  <c r="C26" i="3"/>
  <c r="D26" i="3" s="1"/>
  <c r="C27" i="6"/>
  <c r="D26" i="6"/>
  <c r="E26" i="6"/>
  <c r="D27" i="6" l="1"/>
  <c r="E27" i="6"/>
  <c r="C27" i="3"/>
  <c r="D27" i="3" s="1"/>
  <c r="C28" i="8"/>
  <c r="D28" i="8" s="1"/>
  <c r="L23" i="2"/>
  <c r="C28" i="6"/>
  <c r="C28" i="3" l="1"/>
  <c r="D28" i="3" s="1"/>
  <c r="C29" i="6"/>
  <c r="C29" i="8"/>
  <c r="D29" i="8" s="1"/>
  <c r="L24" i="2"/>
  <c r="D28" i="6"/>
  <c r="E28" i="6"/>
  <c r="C29" i="3" l="1"/>
  <c r="D29" i="3" s="1"/>
  <c r="C30" i="6"/>
  <c r="C30" i="8"/>
  <c r="D30" i="8" s="1"/>
  <c r="L25" i="2"/>
  <c r="E29" i="6"/>
  <c r="D29" i="6"/>
  <c r="C31" i="8" l="1"/>
  <c r="D31" i="8" s="1"/>
  <c r="L26" i="2"/>
  <c r="C31" i="6"/>
  <c r="C30" i="3"/>
  <c r="D30" i="3" s="1"/>
  <c r="D30" i="6"/>
  <c r="E30" i="6"/>
  <c r="D31" i="6" l="1"/>
  <c r="E31" i="6"/>
  <c r="C32" i="8"/>
  <c r="D32" i="8" s="1"/>
  <c r="L27" i="2"/>
  <c r="C31" i="3"/>
  <c r="D31" i="3" s="1"/>
  <c r="C32" i="6"/>
  <c r="E32" i="6" l="1"/>
  <c r="D32" i="6"/>
  <c r="C33" i="6"/>
  <c r="C33" i="8"/>
  <c r="D33" i="8" s="1"/>
  <c r="L28" i="2"/>
  <c r="C32" i="3"/>
  <c r="D32" i="3" s="1"/>
  <c r="C34" i="6" l="1"/>
  <c r="C34" i="8"/>
  <c r="D34" i="8" s="1"/>
  <c r="C33" i="3"/>
  <c r="D33" i="3" s="1"/>
  <c r="L29" i="2"/>
  <c r="E33" i="6"/>
  <c r="D33" i="6"/>
  <c r="C35" i="6" l="1"/>
  <c r="L30" i="2"/>
  <c r="C34" i="3"/>
  <c r="D34" i="3" s="1"/>
  <c r="C35" i="8"/>
  <c r="D35" i="8" s="1"/>
  <c r="E34" i="6"/>
  <c r="D34" i="6"/>
  <c r="C36" i="8" l="1"/>
  <c r="D36" i="8" s="1"/>
  <c r="C36" i="6"/>
  <c r="L31" i="2"/>
  <c r="C35" i="3"/>
  <c r="D35" i="3" s="1"/>
  <c r="E35" i="6"/>
  <c r="D35" i="6"/>
  <c r="C37" i="8" l="1"/>
  <c r="D37" i="8" s="1"/>
  <c r="L32" i="2"/>
  <c r="C37" i="6"/>
  <c r="C36" i="3"/>
  <c r="D36" i="3" s="1"/>
  <c r="E36" i="6"/>
  <c r="D36" i="6"/>
  <c r="E37" i="6" l="1"/>
  <c r="D37" i="6"/>
  <c r="C37" i="3"/>
  <c r="D37" i="3" s="1"/>
  <c r="C38" i="6"/>
  <c r="C38" i="8"/>
  <c r="D38" i="8" s="1"/>
  <c r="L33" i="2"/>
  <c r="C39" i="6" l="1"/>
  <c r="C38" i="3"/>
  <c r="D38" i="3" s="1"/>
  <c r="C39" i="8"/>
  <c r="D39" i="8" s="1"/>
  <c r="L34" i="2"/>
  <c r="E38" i="6"/>
  <c r="D38" i="6"/>
  <c r="L35" i="2" l="1"/>
  <c r="C40" i="8"/>
  <c r="D40" i="8" s="1"/>
  <c r="C40" i="6"/>
  <c r="C39" i="3"/>
  <c r="D39" i="3" s="1"/>
  <c r="D39" i="6"/>
  <c r="E39" i="6"/>
  <c r="C41" i="8" l="1"/>
  <c r="D41" i="8" s="1"/>
  <c r="C40" i="3"/>
  <c r="D40" i="3" s="1"/>
  <c r="C41" i="6"/>
  <c r="E40" i="6"/>
  <c r="D40" i="6"/>
  <c r="E41" i="6" l="1"/>
  <c r="D41" i="6"/>
</calcChain>
</file>

<file path=xl/sharedStrings.xml><?xml version="1.0" encoding="utf-8"?>
<sst xmlns="http://schemas.openxmlformats.org/spreadsheetml/2006/main" count="544" uniqueCount="260">
  <si>
    <t xml:space="preserve">Maximaler Vieheinheitenbesatz </t>
  </si>
  <si>
    <t>Flächenumfang</t>
  </si>
  <si>
    <t>VE / ha</t>
  </si>
  <si>
    <t>bis</t>
  </si>
  <si>
    <t>ha</t>
  </si>
  <si>
    <t>über</t>
  </si>
  <si>
    <t>Stand:</t>
  </si>
  <si>
    <t>Fläche</t>
  </si>
  <si>
    <t>VE</t>
  </si>
  <si>
    <t>nach Bewertungsgesetz</t>
  </si>
  <si>
    <t xml:space="preserve"> VE</t>
  </si>
  <si>
    <t xml:space="preserve"> Umtriebe / Mastplatz</t>
  </si>
  <si>
    <t xml:space="preserve"> kg</t>
  </si>
  <si>
    <t>N-P-reduzierte Fütterung</t>
  </si>
  <si>
    <t>Stand :</t>
  </si>
  <si>
    <t xml:space="preserve"> VE / Legehenne</t>
  </si>
  <si>
    <t>aus zugekauften Junghennen</t>
  </si>
  <si>
    <t>Maximale Zahl an Legehennenplätzen</t>
  </si>
  <si>
    <t>N-Verlusten</t>
  </si>
  <si>
    <t>Maximale Zahl an Putenmastplätzen</t>
  </si>
  <si>
    <t xml:space="preserve"> VE / Pute </t>
  </si>
  <si>
    <t>aus selbsterzeugten Jungputen</t>
  </si>
  <si>
    <t>Maximale Zahl an Broilermastplätzen</t>
  </si>
  <si>
    <t xml:space="preserve"> VE / Broiler </t>
  </si>
  <si>
    <t>Generelle UVP-Pflicht</t>
  </si>
  <si>
    <t>Umweltverträglichkeitsprüfung</t>
  </si>
  <si>
    <t>Fläche des Betriebes</t>
  </si>
  <si>
    <t>max. VE   (Bewertungsgesetz)</t>
  </si>
  <si>
    <t xml:space="preserve"> Umtriebe / Platz</t>
  </si>
  <si>
    <t>Standard-Fütterung</t>
  </si>
  <si>
    <t xml:space="preserve"> N-Ausscheidung / Platz, N-P-reduzierte Fütterung</t>
  </si>
  <si>
    <t>N-Grenze; Dünge-VO (N-P-red. Fütterung)</t>
  </si>
  <si>
    <t>N-Grenze; Dünge-VO (Standard-Fütterung)</t>
  </si>
  <si>
    <t>4. BImSchV</t>
  </si>
  <si>
    <t>nach 4. BImSchV</t>
  </si>
  <si>
    <t>4. BImSchV, Sp. 1: mit Öffentlichkeitsbeteiligung</t>
  </si>
  <si>
    <t>4. BImSchV, Sp. 2: ohne Öffentlichkeitsbeteiligung</t>
  </si>
  <si>
    <t xml:space="preserve"> N-Obergrenze für die Ausbringung tierischer Düngemittel (nach Stall- und Ausbringungsverlusten)</t>
  </si>
  <si>
    <t xml:space="preserve"> Max. N-Ausbringungsmenge aus WD vor Verlusten</t>
  </si>
  <si>
    <r>
      <t>kg P</t>
    </r>
    <r>
      <rPr>
        <b/>
        <vertAlign val="subscript"/>
        <sz val="16"/>
        <color indexed="12"/>
        <rFont val="Arial"/>
        <family val="2"/>
      </rPr>
      <t>2</t>
    </r>
    <r>
      <rPr>
        <b/>
        <sz val="16"/>
        <color indexed="12"/>
        <rFont val="Arial"/>
        <family val="2"/>
      </rPr>
      <t>O</t>
    </r>
    <r>
      <rPr>
        <b/>
        <vertAlign val="subscript"/>
        <sz val="16"/>
        <color indexed="12"/>
        <rFont val="Arial"/>
        <family val="2"/>
      </rPr>
      <t>5</t>
    </r>
    <r>
      <rPr>
        <b/>
        <sz val="16"/>
        <color indexed="12"/>
        <rFont val="Arial"/>
        <family val="2"/>
      </rPr>
      <t>/ha</t>
    </r>
  </si>
  <si>
    <r>
      <t>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(N-P-red. Fütterung)</t>
    </r>
  </si>
  <si>
    <r>
      <t>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(Standard-Fütterung)</t>
    </r>
  </si>
  <si>
    <r>
      <t xml:space="preserve">UVP - nach </t>
    </r>
    <r>
      <rPr>
        <u/>
        <sz val="12"/>
        <color indexed="16"/>
        <rFont val="Arial"/>
        <family val="2"/>
      </rPr>
      <t>standortbezogener</t>
    </r>
    <r>
      <rPr>
        <sz val="12"/>
        <color indexed="16"/>
        <rFont val="Arial"/>
        <family val="2"/>
      </rPr>
      <t xml:space="preserve"> Vorprüfung</t>
    </r>
  </si>
  <si>
    <r>
      <t xml:space="preserve">UVP - nach </t>
    </r>
    <r>
      <rPr>
        <u/>
        <sz val="12"/>
        <color indexed="16"/>
        <rFont val="Arial"/>
        <family val="2"/>
      </rPr>
      <t>allgemeiner</t>
    </r>
    <r>
      <rPr>
        <sz val="12"/>
        <color indexed="16"/>
        <rFont val="Arial"/>
        <family val="2"/>
      </rPr>
      <t xml:space="preserve"> Vorprüfung </t>
    </r>
  </si>
  <si>
    <t>kg</t>
  </si>
  <si>
    <t xml:space="preserve">nach Düngeverordnung bei einer Obergrenze von </t>
  </si>
  <si>
    <t>max. VE (Bewertungsgesetz)</t>
  </si>
  <si>
    <t xml:space="preserve"> N-Ausscheidung / Mastplatz, Standard-Fütterung</t>
  </si>
  <si>
    <t xml:space="preserve"> N-Ausscheidung / Mastplatz, N-P-reduzierte Fütterung</t>
  </si>
  <si>
    <t xml:space="preserve">Untergrenze (Plätze) </t>
  </si>
  <si>
    <t>Obergrenze (Plätze)</t>
  </si>
  <si>
    <t>Untergrenze (Plätze)</t>
  </si>
  <si>
    <t>Plätze</t>
  </si>
  <si>
    <t>Putenhähne</t>
  </si>
  <si>
    <t>Putenhennen</t>
  </si>
  <si>
    <t>Putenhennen: Umtriebe/Mastplatz</t>
  </si>
  <si>
    <t>Putenhähne: Umtriebe / Mastplatz</t>
  </si>
  <si>
    <t>Putenhähne (nach Bewertungsgesetz)</t>
  </si>
  <si>
    <t>Putenhennen (nach Bewertungsgesetz)</t>
  </si>
  <si>
    <r>
      <t>Putenhähne: 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(N-P-red. Fütterung)</t>
    </r>
  </si>
  <si>
    <r>
      <t>Putenhähne: 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(Standard-Fütterung)</t>
    </r>
  </si>
  <si>
    <r>
      <t>Putenhennen: 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(N-P-red. Fütterung)</t>
    </r>
  </si>
  <si>
    <r>
      <t>Putenhennen: P</t>
    </r>
    <r>
      <rPr>
        <vertAlign val="subscript"/>
        <sz val="8"/>
        <color indexed="12"/>
        <rFont val="Arial"/>
        <family val="2"/>
      </rPr>
      <t>2</t>
    </r>
    <r>
      <rPr>
        <sz val="8"/>
        <color indexed="12"/>
        <rFont val="Arial"/>
        <family val="2"/>
      </rPr>
      <t>O</t>
    </r>
    <r>
      <rPr>
        <vertAlign val="subscript"/>
        <sz val="8"/>
        <color indexed="12"/>
        <rFont val="Arial"/>
        <family val="2"/>
      </rPr>
      <t>5</t>
    </r>
    <r>
      <rPr>
        <sz val="8"/>
        <color indexed="12"/>
        <rFont val="Arial"/>
        <family val="2"/>
      </rPr>
      <t>-Bilanz; Dünge-VO (Standard-Fütterung)</t>
    </r>
  </si>
  <si>
    <t>(Jungmasthühner, mehr als 6 Durchgänge)</t>
  </si>
  <si>
    <t>Maximale Vieheinheiten in</t>
  </si>
  <si>
    <t>nach § 51 Bewertungsgesetz</t>
  </si>
  <si>
    <t xml:space="preserve">  Abhängigkeit von der Betriebsgröße </t>
  </si>
  <si>
    <t>Betriebsfläche (ha LF)</t>
  </si>
  <si>
    <t>Legehennen (einschließlich einer normalen Aufzucht zur Ergänzung des  Bestandes)</t>
  </si>
  <si>
    <t>Legehennen aus zugekauften Junghennen</t>
  </si>
  <si>
    <t>Jungmasthühner, mehr als 6 Durchgänge</t>
  </si>
  <si>
    <t>Junghennen</t>
  </si>
  <si>
    <t>Mastputen aus selbsterzeugten Jungputen</t>
  </si>
  <si>
    <t>Mastputen aus zugekauften Jungputen</t>
  </si>
  <si>
    <t>VE-Schlüssel beim Geflügel</t>
  </si>
  <si>
    <t>Legehennen</t>
  </si>
  <si>
    <t>Jungmasthühner, bis zu 6 Durchgänge</t>
  </si>
  <si>
    <t>nach dem Bewertungsgesetz</t>
  </si>
  <si>
    <t>Nährstoffanfall pro Tier und Jahr</t>
  </si>
  <si>
    <t xml:space="preserve">Hähnchen
</t>
  </si>
  <si>
    <t>100 Tiere,
0,94 Umtriebe</t>
  </si>
  <si>
    <t>100 Plätze;
2,2 Umtriebe</t>
  </si>
  <si>
    <t>100 Plätze;
2,8 Umtriebe</t>
  </si>
  <si>
    <t>100 Plätze;
7,1 Umtriebe</t>
  </si>
  <si>
    <t>Trockenkot</t>
  </si>
  <si>
    <t>Standardfutter</t>
  </si>
  <si>
    <t>NPred.</t>
  </si>
  <si>
    <t>t</t>
  </si>
  <si>
    <t>kg N</t>
  </si>
  <si>
    <t>kg P2O5</t>
  </si>
  <si>
    <t>kg K2O</t>
  </si>
  <si>
    <t>erzeugte Tiere</t>
  </si>
  <si>
    <t>40 % N-Verluste</t>
  </si>
  <si>
    <t xml:space="preserve">Spalte </t>
  </si>
  <si>
    <t>Nr. 7.1</t>
  </si>
  <si>
    <t>Anlagen zum Halten oder zur Aufzucht von Geflügel oder Pelztieren oder zum Halten oder zur getrennten Aufzucht von Rindern oder Schweinen mit</t>
  </si>
  <si>
    <t>a) 40.000 Hennenplätzen</t>
  </si>
  <si>
    <t>a) 15.000  bis weniger als 40.000 Hennenplätzen</t>
  </si>
  <si>
    <t>b) 40.000 Junghennenplätzen</t>
  </si>
  <si>
    <t>b) 30.000  bis weniger als 40.000 Junghennenplätzen</t>
  </si>
  <si>
    <t>c) 40.000 Mastgeflügelplätzen</t>
  </si>
  <si>
    <t>c) 30.000  bis weniger als 40.000 Mastgeflügelplätzen</t>
  </si>
  <si>
    <t>d) 40.000 Truthühnermastplätzen</t>
  </si>
  <si>
    <t>d) 15.000  bis weniger als 40.000 Truthühnermastplätzen</t>
  </si>
  <si>
    <t>copyright: Landesanstalt für Entwicklung der Landwirtschaft und der ländlichen Räume</t>
  </si>
  <si>
    <t>73525 Schwäbisch Gmünd (Tel.: 07171/917-100  bzw. -229)</t>
  </si>
  <si>
    <t>Ziel dieser EDV-Anwendung</t>
  </si>
  <si>
    <t>Der mögliche Umfang einer betrieblichen Tierhaltung wird durch verschiedene</t>
  </si>
  <si>
    <t xml:space="preserve">Gesetze begrenzt oder erschwert. Mit der vorliegenden Anwendung wird dargestellt, welche </t>
  </si>
  <si>
    <t xml:space="preserve">wirksam wird. </t>
  </si>
  <si>
    <t>Die Darstellung erfolgt für folgende Verfahren:</t>
  </si>
  <si>
    <t>Bei allen Verfahren können die für die Dünge-VO maßgeblichen Daten (Nährstoffausscheidungen in Abhängigkeit vom Fütterungsverfahren, Phosphatentzug der betrieblichen Fruchtfolge) angepasst werden.</t>
  </si>
  <si>
    <t>Folgende rechtlichen Begrenzungen werden berücksichtigt:</t>
  </si>
  <si>
    <r>
      <t>Bewertungsgesetz, § 51</t>
    </r>
    <r>
      <rPr>
        <sz val="11"/>
        <rFont val="Tahoma"/>
        <family val="2"/>
      </rPr>
      <t>:</t>
    </r>
  </si>
  <si>
    <t xml:space="preserve">(Gewerblichkeit bei Überschreiten eines bestimmten Viehbesatzes je ha) </t>
  </si>
  <si>
    <t>Für die steuerliche Abgrenzung zwischen Landwirtschaft und Gewerbe im Bereich der Tierproduktion ist die Flächenbindung, die über den Vieheinheiten (VE)- Schlüssel und die Vieheinheiten (VE)- Staffel bestimmt wird, maßgebend. Die Einkünfte aus Tierzucht und Tierhaltung gehören zu den Einkünften aus Land- und Forstwirtschaft, wenn die in der VE- Staffel genannte Tier- Bodenrelation eingehalten wird.</t>
  </si>
  <si>
    <t>Dünge-VO</t>
  </si>
  <si>
    <t>§ 4: Obergrenze für die Ausbringung von Wirtschaftsdüngern tierischer Herkunft</t>
  </si>
  <si>
    <t>§§ 5, 6: Nährstoffvergleich</t>
  </si>
  <si>
    <t>Bundesimmissionsschutzgesetz</t>
  </si>
  <si>
    <t>(4. BImSchV, Anhang Spalte 2)</t>
  </si>
  <si>
    <t>Bestandsobergrenzen Geflügel</t>
  </si>
  <si>
    <t>-</t>
  </si>
  <si>
    <t>Masthähnchen bzw. Broiler</t>
  </si>
  <si>
    <t>Mastputen (Putenhähne und Putenhennen)</t>
  </si>
  <si>
    <t>Bei den Produktionsverfahren kann der Umtrieb je Platz variiert werden.</t>
  </si>
  <si>
    <t xml:space="preserve"> Untergrenze (Plätze)</t>
  </si>
  <si>
    <t xml:space="preserve"> Obergrenze (Plätze)</t>
  </si>
  <si>
    <r>
      <t xml:space="preserve"> P</t>
    </r>
    <r>
      <rPr>
        <vertAlign val="subscript"/>
        <sz val="18"/>
        <color indexed="12"/>
        <rFont val="Arial"/>
        <family val="2"/>
      </rPr>
      <t>2</t>
    </r>
    <r>
      <rPr>
        <sz val="18"/>
        <color indexed="12"/>
        <rFont val="Arial"/>
        <family val="2"/>
      </rPr>
      <t>O</t>
    </r>
    <r>
      <rPr>
        <vertAlign val="subscript"/>
        <sz val="18"/>
        <color indexed="12"/>
        <rFont val="Arial"/>
        <family val="2"/>
      </rPr>
      <t xml:space="preserve">5 </t>
    </r>
    <r>
      <rPr>
        <sz val="18"/>
        <color indexed="12"/>
        <rFont val="Arial"/>
        <family val="2"/>
      </rPr>
      <t>-Ausscheidung / Mastplatz, Standard-Fütterung</t>
    </r>
  </si>
  <si>
    <r>
      <t xml:space="preserve"> P</t>
    </r>
    <r>
      <rPr>
        <vertAlign val="subscript"/>
        <sz val="18"/>
        <color indexed="12"/>
        <rFont val="Arial"/>
        <family val="2"/>
      </rPr>
      <t>2</t>
    </r>
    <r>
      <rPr>
        <sz val="18"/>
        <color indexed="12"/>
        <rFont val="Arial"/>
        <family val="2"/>
      </rPr>
      <t>O</t>
    </r>
    <r>
      <rPr>
        <vertAlign val="subscript"/>
        <sz val="18"/>
        <color indexed="12"/>
        <rFont val="Arial"/>
        <family val="2"/>
      </rPr>
      <t xml:space="preserve">5 </t>
    </r>
    <r>
      <rPr>
        <sz val="18"/>
        <color indexed="12"/>
        <rFont val="Arial"/>
        <family val="2"/>
      </rPr>
      <t>-Ausscheidung / Mastplatz, N-P-reduzierte Fütterung</t>
    </r>
  </si>
  <si>
    <t xml:space="preserve"> Anzurechnende N-Mindestwerte bei der Berech. der N-Obergrenze (nach Stall- u. Lagerverlusten)</t>
  </si>
  <si>
    <t>nach Bewertungsgesetz (VE)</t>
  </si>
  <si>
    <t>Die Ergebnisse werden sowohl tabellarisch als auch grafisch  bis zu einer Betriebsfläche von 150 ha dargestellt. Die Größenklassen von 160 bis 300 ha sind ausgeblendet, sie können bei Bedarf eingeblendet werden (im jeweiligen Arb.blatt - z.B. Grenzen _Legehennen den Blattschutz aufheben, die Zeilen 25 und 41 markieren, dann "Format"- "Zeile"- "einblenden") .</t>
  </si>
  <si>
    <t>Hennenplätze</t>
  </si>
  <si>
    <t>Mastgeflügelplätze</t>
  </si>
  <si>
    <t>Truthühnermastplätze</t>
  </si>
  <si>
    <r>
      <t xml:space="preserve"> P</t>
    </r>
    <r>
      <rPr>
        <vertAlign val="subscript"/>
        <sz val="18"/>
        <color indexed="12"/>
        <rFont val="Arial"/>
        <family val="2"/>
      </rPr>
      <t>2</t>
    </r>
    <r>
      <rPr>
        <sz val="18"/>
        <color indexed="12"/>
        <rFont val="Arial"/>
        <family val="2"/>
      </rPr>
      <t>O</t>
    </r>
    <r>
      <rPr>
        <vertAlign val="subscript"/>
        <sz val="18"/>
        <color indexed="12"/>
        <rFont val="Arial"/>
        <family val="2"/>
      </rPr>
      <t>5</t>
    </r>
    <r>
      <rPr>
        <sz val="18"/>
        <color indexed="12"/>
        <rFont val="Arial"/>
        <family val="2"/>
      </rPr>
      <t>-Abfuhr/ha (je dt Getreideertrag 8 kg, bei Strohabfuhr 10,4 kg)</t>
    </r>
  </si>
  <si>
    <t xml:space="preserve"> N-Ausscheidung / Platz, Standard-Fütterung</t>
  </si>
  <si>
    <r>
      <t xml:space="preserve"> P</t>
    </r>
    <r>
      <rPr>
        <vertAlign val="subscript"/>
        <sz val="18"/>
        <color indexed="12"/>
        <rFont val="Arial"/>
        <family val="2"/>
      </rPr>
      <t>2</t>
    </r>
    <r>
      <rPr>
        <sz val="18"/>
        <color indexed="12"/>
        <rFont val="Arial"/>
        <family val="2"/>
      </rPr>
      <t>O</t>
    </r>
    <r>
      <rPr>
        <vertAlign val="subscript"/>
        <sz val="18"/>
        <color indexed="12"/>
        <rFont val="Arial"/>
        <family val="2"/>
      </rPr>
      <t xml:space="preserve">5 </t>
    </r>
    <r>
      <rPr>
        <sz val="18"/>
        <color indexed="12"/>
        <rFont val="Arial"/>
        <family val="2"/>
      </rPr>
      <t>-Ausscheidung / Platz, Standard-Fütterung</t>
    </r>
  </si>
  <si>
    <r>
      <t xml:space="preserve"> P</t>
    </r>
    <r>
      <rPr>
        <vertAlign val="subscript"/>
        <sz val="18"/>
        <color indexed="12"/>
        <rFont val="Arial"/>
        <family val="2"/>
      </rPr>
      <t>2</t>
    </r>
    <r>
      <rPr>
        <sz val="18"/>
        <color indexed="12"/>
        <rFont val="Arial"/>
        <family val="2"/>
      </rPr>
      <t>O</t>
    </r>
    <r>
      <rPr>
        <vertAlign val="subscript"/>
        <sz val="18"/>
        <color indexed="12"/>
        <rFont val="Arial"/>
        <family val="2"/>
      </rPr>
      <t xml:space="preserve">5 </t>
    </r>
    <r>
      <rPr>
        <sz val="18"/>
        <color indexed="12"/>
        <rFont val="Arial"/>
        <family val="2"/>
      </rPr>
      <t>-Ausscheidung / Platz, N-P-reduzierte Fütterung</t>
    </r>
  </si>
  <si>
    <t xml:space="preserve">Schwellenwerte im Rahmen des Bundes-Immissionsschutzgesetzes (BImSchG) und </t>
  </si>
  <si>
    <t>des Umweltverträglichkeitsprüfungsgesetzes (UVPG)</t>
  </si>
  <si>
    <r>
      <t xml:space="preserve">UVP - nach </t>
    </r>
    <r>
      <rPr>
        <u/>
        <sz val="16"/>
        <color indexed="16"/>
        <rFont val="Arial"/>
        <family val="2"/>
      </rPr>
      <t>allgemeiner</t>
    </r>
    <r>
      <rPr>
        <sz val="16"/>
        <color indexed="16"/>
        <rFont val="Arial"/>
        <family val="2"/>
      </rPr>
      <t xml:space="preserve"> Vorprüfung </t>
    </r>
  </si>
  <si>
    <t>Maximale Zahl an Hähnchenmastplätzen</t>
  </si>
  <si>
    <t>kg N/ha tierischer Herkunft bei</t>
  </si>
  <si>
    <t xml:space="preserve">kg N/ha tierischer Herkunft bei  </t>
  </si>
  <si>
    <t xml:space="preserve">kg N/ha tierischer Herkunft bei </t>
  </si>
  <si>
    <t>Putenhähne: N-Grenze; Dünge-VO (N-P-red. Fütterung)</t>
  </si>
  <si>
    <t>Putenhähne: N-Grenze; Dünge-VO (Standard-Fütterung)</t>
  </si>
  <si>
    <t>Putenhennen: N-Grenze; Dünge-VO (N-P-red. Fütterung)</t>
  </si>
  <si>
    <t>Putenhennen: N-Grenze; Dünge-VO (Standard-Fütterung)</t>
  </si>
  <si>
    <t xml:space="preserve">Rechtsvorschrift bei den dargestellten Produktionsverfahren der Geflügelhaltung am ehesten </t>
  </si>
  <si>
    <t>4. BImSchV, Sp. 2: ohne Öffentlichkeits-beteiligung</t>
  </si>
  <si>
    <t>4. BImSchV, Sp. 1: mit Öffentlichkeits-
beteiligung</t>
  </si>
  <si>
    <r>
      <t xml:space="preserve">UVP - nach </t>
    </r>
    <r>
      <rPr>
        <u/>
        <sz val="16"/>
        <color indexed="16"/>
        <rFont val="Arial"/>
        <family val="2"/>
      </rPr>
      <t>standortbe-zogener</t>
    </r>
    <r>
      <rPr>
        <sz val="16"/>
        <color indexed="16"/>
        <rFont val="Arial"/>
        <family val="2"/>
      </rPr>
      <t xml:space="preserve"> Vorprüfung</t>
    </r>
  </si>
  <si>
    <t>4. BImSchV, Sp. 1: mit Öffentlichkeits-beteiligung</t>
  </si>
  <si>
    <t>UVP nach standortbe-zogener Vorprüfung</t>
  </si>
  <si>
    <r>
      <t>Legehennen</t>
    </r>
    <r>
      <rPr>
        <b/>
        <vertAlign val="superscript"/>
        <sz val="10"/>
        <rFont val="Arial"/>
        <family val="2"/>
      </rPr>
      <t>1)</t>
    </r>
  </si>
  <si>
    <r>
      <t>2)</t>
    </r>
    <r>
      <rPr>
        <sz val="10"/>
        <rFont val="Arial"/>
      </rPr>
      <t xml:space="preserve"> Je Stück Jahresproduktion</t>
    </r>
  </si>
  <si>
    <r>
      <t>1)</t>
    </r>
    <r>
      <rPr>
        <sz val="10"/>
        <rFont val="Arial"/>
      </rPr>
      <t xml:space="preserve"> Je Stück Durchschnittsbestand</t>
    </r>
  </si>
  <si>
    <r>
      <t>Jungmasthühner</t>
    </r>
    <r>
      <rPr>
        <b/>
        <vertAlign val="superscript"/>
        <sz val="10"/>
        <rFont val="Arial"/>
        <family val="2"/>
      </rPr>
      <t>2)</t>
    </r>
  </si>
  <si>
    <r>
      <t>Junghennen</t>
    </r>
    <r>
      <rPr>
        <b/>
        <vertAlign val="superscript"/>
        <sz val="10"/>
        <rFont val="Arial"/>
        <family val="2"/>
      </rPr>
      <t>2)</t>
    </r>
  </si>
  <si>
    <r>
      <t>Mastputen</t>
    </r>
    <r>
      <rPr>
        <b/>
        <vertAlign val="superscript"/>
        <sz val="10"/>
        <rFont val="Arial"/>
        <family val="2"/>
      </rPr>
      <t>2)</t>
    </r>
  </si>
  <si>
    <t>100 Plätze;
2,20 Umtriebe</t>
  </si>
  <si>
    <t>100 Plätze;
2,80 Umtriebe</t>
  </si>
  <si>
    <t>100 Plätze;
7,10 Umtriebe</t>
  </si>
  <si>
    <t>Datenquelle: Nährstoffvergleich, Version 5.0; Stand 19.01.2011</t>
  </si>
  <si>
    <t>Hähnchen</t>
  </si>
  <si>
    <t>Nährstoffanfall pro Tier und Jahr bzw. pro Platz und Jahr</t>
  </si>
  <si>
    <t>§ 2 Zuordnung zu den Verfahrensarten</t>
  </si>
  <si>
    <t>(1)</t>
  </si>
  <si>
    <t>Das Genehmigungsverfahren wird durchgeführt nach</t>
  </si>
  <si>
    <t xml:space="preserve">1. </t>
  </si>
  <si>
    <t xml:space="preserve">§ 10 des Bundes-Immissionsschutzgesetzes für </t>
  </si>
  <si>
    <t>a)</t>
  </si>
  <si>
    <t>Anlagen, die in Spalte 1 des Anhangs genannt sind,</t>
  </si>
  <si>
    <t>b)</t>
  </si>
  <si>
    <t>Anlagen, die sich aus in Spalte 1 und in Spalte 2 des Anhangs genannten Anlagen zusammensetzen</t>
  </si>
  <si>
    <t>c)</t>
  </si>
  <si>
    <t>Anlagen, die in Spalte 2 des Anhangs genannt sind und zu deren Genehmigung nach dem Gesetz über die Umweltverträglichkeitsprüfung ein Verfahren mit Umweltverträglichkeitsprüfung durchzuführen ist,</t>
  </si>
  <si>
    <t xml:space="preserve">2. </t>
  </si>
  <si>
    <t>§ 19 des Bundes-Immissionsschutzgesetzes im vereinfachten Verfahren für in Spalte 2 des Anhangs genannte Anlagen.</t>
  </si>
  <si>
    <t>Soweit die Zuordnung zu den Spalten von der Leistungsgrenze oder Anlagengröße abhängt, gilt § 1 Abs. 1 Satz 3 entsprechend.</t>
  </si>
  <si>
    <t>(2)</t>
  </si>
  <si>
    <t>Kann eine Anlage vollständig verschiedenen Anlagenbezeichnungen im Anhang zugeordnet werden, so ist die speziellere Anlagenbezeichnung maßgebend.</t>
  </si>
  <si>
    <t>Anlage 1 Liste "UVP"-pflichtige Verfahren</t>
  </si>
  <si>
    <t>Nachstehende Vorhaben fallen nach § 3 Abs. 1 Satz 1 in den Anwendungsbereich dieses Gesetzes. Soweit nachstehend eine allgemeine Vorprüfung oder eine standortbezogene Vorprüfung des Einzelfalls vorgesehen ist, nimmt dies Bezug auf die Regelungen des § 3 c Satz 1 und 2.</t>
  </si>
  <si>
    <t>Nr.</t>
  </si>
  <si>
    <t xml:space="preserve">Vorhaben </t>
  </si>
  <si>
    <t>Sp.1</t>
  </si>
  <si>
    <t>Sp.2</t>
  </si>
  <si>
    <t>7.</t>
  </si>
  <si>
    <t>Nahrungs-, Genuss- und Futtermittel, landwirtschaftliche Erzeugnisse:</t>
  </si>
  <si>
    <t>7.1</t>
  </si>
  <si>
    <t>Errichtung und Betrieb einer Anlage zur Intensivhaltung von Hennen mit</t>
  </si>
  <si>
    <t>60.000 oder mehr Plätzen</t>
  </si>
  <si>
    <t>40.000 bis weniger als 60.000 Plätzen,</t>
  </si>
  <si>
    <t>7.1.1</t>
  </si>
  <si>
    <t>7.1.2</t>
  </si>
  <si>
    <t>7.1.3</t>
  </si>
  <si>
    <t>7.2</t>
  </si>
  <si>
    <t>Errichtung und Betrieb einer Anlage zur Intensivhaltung oder -aufzucht von Junghennen mit</t>
  </si>
  <si>
    <t>7.2.1</t>
  </si>
  <si>
    <t>7.2.2</t>
  </si>
  <si>
    <t>7.2.3</t>
  </si>
  <si>
    <t>85.000 oder mehr Plätzen</t>
  </si>
  <si>
    <t>40.000 bis weniger als 85.000 Plätzen,</t>
  </si>
  <si>
    <t>15.000 bis weniger als 40.000 Plätzen;</t>
  </si>
  <si>
    <t>30.000 bis weniger als 40.000 Plätzen;</t>
  </si>
  <si>
    <t>7.3</t>
  </si>
  <si>
    <t>Errichtung und Betrieb einer Anlage zur Intensivhaltung oder -aufzucht von Mastgeflügel mit</t>
  </si>
  <si>
    <t>7.3.1</t>
  </si>
  <si>
    <t>7.3.2</t>
  </si>
  <si>
    <t>7.3.3</t>
  </si>
  <si>
    <t>7.4</t>
  </si>
  <si>
    <t>7.4.1</t>
  </si>
  <si>
    <t>7.4.2</t>
  </si>
  <si>
    <t>7.4.3</t>
  </si>
  <si>
    <t>Errichtung und Betrieb einer Anlage zur Intensivhaltung oder -aufzucht von Truthühnern mit</t>
  </si>
  <si>
    <t>x</t>
  </si>
  <si>
    <t>A</t>
  </si>
  <si>
    <t>S</t>
  </si>
  <si>
    <t>Legende</t>
  </si>
  <si>
    <t xml:space="preserve">Nr. </t>
  </si>
  <si>
    <t>= Nummer des Vorhabens</t>
  </si>
  <si>
    <t>Vorhaben</t>
  </si>
  <si>
    <t>= Art des Vorhabens mit ggf. Größen oder Leistungswerten nach § 3b Abs. 1 Satz 2 sowie Prüfwerten für Größe oder Leistung nach § 3c Satz 5</t>
  </si>
  <si>
    <t>x in Spalte 1</t>
  </si>
  <si>
    <t>= Vorhaben ist UVP-pflichtig</t>
  </si>
  <si>
    <t>A in Spalte 2</t>
  </si>
  <si>
    <t>= allgemeine Vorprüfung des Einzelfalls: siehe § 3c Satz 1</t>
  </si>
  <si>
    <t>S in Spalte 2</t>
  </si>
  <si>
    <t>= standortbezogene Vorprüfung des Einzelfalls: siehe § 3c Satz 2</t>
  </si>
  <si>
    <t xml:space="preserve">Quelle: </t>
  </si>
  <si>
    <t>http://www.gesetze.juris.de/bundesrecht/bimschv_4_1985/gesamt.pdf</t>
  </si>
  <si>
    <t>Auszug: UVP-Pflichtige Verfahren</t>
  </si>
  <si>
    <t>Auszug aus der 4. BimschV</t>
  </si>
  <si>
    <t>S. 2</t>
  </si>
  <si>
    <t>s.o., Anhang, S. 15</t>
  </si>
  <si>
    <t>Anhang</t>
  </si>
  <si>
    <t>http://www.gesetze-im-internet.de/bundesrecht/uvpg/gesamt.pdf</t>
  </si>
  <si>
    <t>S. 22</t>
  </si>
  <si>
    <t xml:space="preserve">http://www.gesetze-im-internet.de/bundesrecht/bewg/gesamt.pdf </t>
  </si>
  <si>
    <t>(</t>
  </si>
  <si>
    <t>Im Durchschnitt der landwirtschaftlich genutzten Flächen des Betriebs sind insg. bis zu 170 kg N je ha und Jahr zulässig. Hierbei dürfen bei Geflügel Stall- und Lagerungsverluste von max. 40 %  angerechnet werden.</t>
  </si>
  <si>
    <t xml:space="preserve">(Anmerkung: Die Möglichkeit einer Geflügelkotabgabe als Alternative zur eigenen Fläche wird bei den folgenden Berechnungen außer Acht gelassen) </t>
  </si>
  <si>
    <t>Ein Nährstoffvergleich ist jährlich für Stickstoff und Phosphat vorzulegen. Für bereits vorhandene Viehbestände sind betriebliche Überschüsse in gewissem Maße tolerierbar; bei Investitionen dagegen werden sowohl von baurechtlicher Seite als auch bei einer beantragten Investitionsförderung ausgeglichene Salden verlangt. Begrenzend wirkt in der Geflügelhaltung am ehesten der Nährstoff Phosphat. Beim Stickstoff hingegen ist die maßgebliche Begrenzung die Obergrenze von 170 kg N nach § 4 Dünge-VO.</t>
  </si>
  <si>
    <t>http://www.gesetze-im-internet.de/bundesrecht/d_v/gesamt.pdf</t>
  </si>
  <si>
    <t>S. 4 ff )</t>
  </si>
  <si>
    <t>S. 2)</t>
  </si>
  <si>
    <t>Generell UVP-pflichtig sind Vorhaben ab</t>
  </si>
  <si>
    <t>S. 20 ff)</t>
  </si>
  <si>
    <t>)</t>
  </si>
  <si>
    <t xml:space="preserve">und Umweltverträglichkeitsprüfung </t>
  </si>
  <si>
    <t xml:space="preserve">      (§ 3 UVP, Anhang 1 Liste UVP-pflichtige Verfahren)</t>
  </si>
  <si>
    <t>Quelle: Bewertungsgesetz, Anlage 1; 
KTBL, Betriebsplanung Landwirtschaft 2010/2011, S. 753</t>
  </si>
  <si>
    <r>
      <t xml:space="preserve">Beim Überschreiten folgender Schwellenwerte ist ein BImSch-Verfahren </t>
    </r>
    <r>
      <rPr>
        <b/>
        <sz val="11"/>
        <rFont val="Arial"/>
        <family val="2"/>
      </rPr>
      <t>ohne</t>
    </r>
    <r>
      <rPr>
        <sz val="11"/>
        <rFont val="Arial"/>
        <family val="2"/>
      </rPr>
      <t xml:space="preserve"> Öffentlichkeitsbeteiligung bzw. eine Umweltverträglichkeitsprüfung nach standortbezogener Vorprüfung notwendig, was i. d. R. zu höheren Investitionskosten führt:</t>
    </r>
  </si>
  <si>
    <r>
      <t xml:space="preserve">Die nächsten Schwellen sind die generelle BImSchG-Pflicht </t>
    </r>
    <r>
      <rPr>
        <b/>
        <sz val="11"/>
        <rFont val="Arial"/>
        <family val="2"/>
      </rPr>
      <t>mit</t>
    </r>
    <r>
      <rPr>
        <sz val="11"/>
        <rFont val="Arial"/>
        <family val="2"/>
      </rPr>
      <t xml:space="preserve"> Öffentlichkeitsbeteiligung sowie die UVP-Pflicht nach allgemeiner Vorprüfung. Ab 40.000 Legehennen-, Mastgeflügel- und Truthühnermastplätzen müssen diese durchgeführt werden. </t>
    </r>
  </si>
  <si>
    <t>NP-red.</t>
  </si>
  <si>
    <r>
      <t xml:space="preserve"> P</t>
    </r>
    <r>
      <rPr>
        <vertAlign val="subscript"/>
        <sz val="18"/>
        <color indexed="12"/>
        <rFont val="Arial"/>
        <family val="2"/>
      </rPr>
      <t>2</t>
    </r>
    <r>
      <rPr>
        <sz val="18"/>
        <color indexed="12"/>
        <rFont val="Arial"/>
        <family val="2"/>
      </rPr>
      <t>O</t>
    </r>
    <r>
      <rPr>
        <vertAlign val="subscript"/>
        <sz val="18"/>
        <color indexed="12"/>
        <rFont val="Arial"/>
        <family val="2"/>
      </rPr>
      <t>5</t>
    </r>
    <r>
      <rPr>
        <sz val="18"/>
        <color indexed="12"/>
        <rFont val="Arial"/>
        <family val="2"/>
      </rPr>
      <t>-Abfuhr/ha (je t Getreideertrag 8 kg, bei Strohabfuhr 10,4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</si>
</sst>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3" formatCode="_-* #,##0.00\ _D_M_-;\-* #,##0.00\ _D_M_-;_-* &quot;-&quot;??\ _D_M_-;_-@_-"/>
    <numFmt numFmtId="175" formatCode="0.0000"/>
    <numFmt numFmtId="176" formatCode="0.000"/>
    <numFmt numFmtId="177" formatCode="0.0"/>
    <numFmt numFmtId="182" formatCode="#,##0_ ;[Red]\-#,##0\ "/>
    <numFmt numFmtId="183" formatCode="0__"/>
    <numFmt numFmtId="184" formatCode="0.0__"/>
    <numFmt numFmtId="187" formatCode="_-* #,##0.0000\ _D_M_-;\-* #,##0.0000\ _D_M_-;_-* &quot;-&quot;??\ _D_M_-;_-@_-"/>
    <numFmt numFmtId="196" formatCode="#,##0.00_ ;[Red]\-#,##0.00\ "/>
    <numFmt numFmtId="198" formatCode="_-* #,##0\ _D_M_-;\-* #,##0\ _D_M_-;_-* &quot;-&quot;??\ _D_M_-;_-@_-"/>
  </numFmts>
  <fonts count="72">
    <font>
      <sz val="12"/>
      <name val="Arial"/>
    </font>
    <font>
      <b/>
      <sz val="12"/>
      <name val="Arial"/>
    </font>
    <font>
      <sz val="12"/>
      <name val="Arial"/>
    </font>
    <font>
      <sz val="12"/>
      <name val="Arial"/>
      <family val="2"/>
    </font>
    <font>
      <sz val="10"/>
      <name val="Arial"/>
      <family val="2"/>
    </font>
    <font>
      <sz val="8"/>
      <name val="Arial"/>
      <family val="2"/>
    </font>
    <font>
      <sz val="14"/>
      <name val="Arial"/>
      <family val="2"/>
    </font>
    <font>
      <b/>
      <sz val="18"/>
      <name val="Arial"/>
    </font>
    <font>
      <sz val="14"/>
      <color indexed="10"/>
      <name val="Arial"/>
      <family val="2"/>
    </font>
    <font>
      <b/>
      <sz val="16"/>
      <name val="Arial"/>
      <family val="2"/>
    </font>
    <font>
      <sz val="11"/>
      <name val="Arial"/>
      <family val="2"/>
    </font>
    <font>
      <sz val="11"/>
      <color indexed="8"/>
      <name val="Arial"/>
      <family val="2"/>
    </font>
    <font>
      <sz val="16"/>
      <name val="Arial"/>
      <family val="2"/>
    </font>
    <font>
      <b/>
      <sz val="18"/>
      <name val="Arial"/>
      <family val="2"/>
    </font>
    <font>
      <sz val="18"/>
      <name val="Arial"/>
      <family val="2"/>
    </font>
    <font>
      <b/>
      <sz val="28"/>
      <name val="Arial"/>
      <family val="2"/>
    </font>
    <font>
      <sz val="16"/>
      <color indexed="10"/>
      <name val="Arial"/>
      <family val="2"/>
    </font>
    <font>
      <sz val="11"/>
      <color indexed="8"/>
      <name val="Tahoma"/>
      <family val="2"/>
    </font>
    <font>
      <b/>
      <sz val="11"/>
      <name val="Tahoma"/>
      <family val="2"/>
    </font>
    <font>
      <b/>
      <sz val="12"/>
      <name val="Arial"/>
      <family val="2"/>
    </font>
    <font>
      <sz val="11"/>
      <name val="Arial"/>
    </font>
    <font>
      <b/>
      <sz val="16"/>
      <color indexed="10"/>
      <name val="Arial"/>
      <family val="2"/>
    </font>
    <font>
      <sz val="12"/>
      <color indexed="10"/>
      <name val="Arial"/>
      <family val="2"/>
    </font>
    <font>
      <sz val="8"/>
      <color indexed="10"/>
      <name val="Arial"/>
      <family val="2"/>
    </font>
    <font>
      <sz val="18"/>
      <color indexed="10"/>
      <name val="Arial"/>
      <family val="2"/>
    </font>
    <font>
      <b/>
      <sz val="16"/>
      <color indexed="20"/>
      <name val="Arial"/>
      <family val="2"/>
    </font>
    <font>
      <sz val="12"/>
      <color indexed="20"/>
      <name val="Arial"/>
      <family val="2"/>
    </font>
    <font>
      <sz val="16"/>
      <color indexed="20"/>
      <name val="Arial"/>
      <family val="2"/>
    </font>
    <font>
      <sz val="18"/>
      <color indexed="20"/>
      <name val="Arial"/>
      <family val="2"/>
    </font>
    <font>
      <b/>
      <sz val="16"/>
      <color indexed="12"/>
      <name val="Arial"/>
      <family val="2"/>
    </font>
    <font>
      <sz val="12"/>
      <color indexed="12"/>
      <name val="Arial"/>
      <family val="2"/>
    </font>
    <font>
      <sz val="8"/>
      <color indexed="12"/>
      <name val="Arial"/>
      <family val="2"/>
    </font>
    <font>
      <sz val="18"/>
      <color indexed="12"/>
      <name val="Arial"/>
      <family val="2"/>
    </font>
    <font>
      <b/>
      <vertAlign val="subscript"/>
      <sz val="16"/>
      <color indexed="12"/>
      <name val="Arial"/>
      <family val="2"/>
    </font>
    <font>
      <vertAlign val="subscript"/>
      <sz val="8"/>
      <color indexed="12"/>
      <name val="Arial"/>
      <family val="2"/>
    </font>
    <font>
      <b/>
      <sz val="16"/>
      <color indexed="17"/>
      <name val="Arial"/>
      <family val="2"/>
    </font>
    <font>
      <sz val="16"/>
      <color indexed="17"/>
      <name val="Arial"/>
      <family val="2"/>
    </font>
    <font>
      <sz val="12"/>
      <color indexed="17"/>
      <name val="Arial"/>
      <family val="2"/>
    </font>
    <font>
      <sz val="8"/>
      <color indexed="17"/>
      <name val="Arial"/>
      <family val="2"/>
    </font>
    <font>
      <sz val="18"/>
      <color indexed="17"/>
      <name val="Arial"/>
      <family val="2"/>
    </font>
    <font>
      <b/>
      <sz val="16"/>
      <color indexed="16"/>
      <name val="Arial"/>
      <family val="2"/>
    </font>
    <font>
      <sz val="12"/>
      <color indexed="16"/>
      <name val="Arial"/>
      <family val="2"/>
    </font>
    <font>
      <u/>
      <sz val="12"/>
      <color indexed="16"/>
      <name val="Arial"/>
      <family val="2"/>
    </font>
    <font>
      <sz val="8"/>
      <color indexed="16"/>
      <name val="Arial"/>
      <family val="2"/>
    </font>
    <font>
      <sz val="18"/>
      <color indexed="16"/>
      <name val="Arial"/>
      <family val="2"/>
    </font>
    <font>
      <vertAlign val="subscript"/>
      <sz val="18"/>
      <color indexed="12"/>
      <name val="Arial"/>
      <family val="2"/>
    </font>
    <font>
      <sz val="8"/>
      <color indexed="20"/>
      <name val="Arial"/>
      <family val="2"/>
    </font>
    <font>
      <sz val="16"/>
      <color indexed="12"/>
      <name val="Arial"/>
      <family val="2"/>
    </font>
    <font>
      <u/>
      <sz val="9"/>
      <color indexed="12"/>
      <name val="Arial"/>
    </font>
    <font>
      <b/>
      <sz val="14"/>
      <name val="Arial"/>
      <family val="2"/>
    </font>
    <font>
      <b/>
      <sz val="14"/>
      <name val="Arial"/>
    </font>
    <font>
      <sz val="10"/>
      <name val="Arial"/>
    </font>
    <font>
      <sz val="10"/>
      <color indexed="9"/>
      <name val="Arial"/>
    </font>
    <font>
      <b/>
      <sz val="10"/>
      <color indexed="10"/>
      <name val="Arial"/>
      <family val="2"/>
    </font>
    <font>
      <b/>
      <sz val="10"/>
      <name val="Arial"/>
      <family val="2"/>
    </font>
    <font>
      <b/>
      <u/>
      <sz val="10"/>
      <name val="Arial"/>
      <family val="2"/>
    </font>
    <font>
      <sz val="11"/>
      <name val="Tahoma"/>
      <family val="2"/>
    </font>
    <font>
      <b/>
      <sz val="11"/>
      <color indexed="20"/>
      <name val="Tahoma"/>
      <family val="2"/>
    </font>
    <font>
      <b/>
      <sz val="12"/>
      <color indexed="20"/>
      <name val="Tahoma"/>
      <family val="2"/>
    </font>
    <font>
      <b/>
      <sz val="11"/>
      <color indexed="8"/>
      <name val="Tahoma"/>
      <family val="2"/>
    </font>
    <font>
      <b/>
      <sz val="12"/>
      <color indexed="8"/>
      <name val="Tahoma"/>
      <family val="2"/>
    </font>
    <font>
      <b/>
      <sz val="18"/>
      <color indexed="12"/>
      <name val="Arial"/>
      <family val="2"/>
    </font>
    <font>
      <sz val="16"/>
      <color indexed="16"/>
      <name val="Arial"/>
      <family val="2"/>
    </font>
    <font>
      <u/>
      <sz val="16"/>
      <color indexed="16"/>
      <name val="Arial"/>
      <family val="2"/>
    </font>
    <font>
      <b/>
      <vertAlign val="superscript"/>
      <sz val="10"/>
      <name val="Arial"/>
      <family val="2"/>
    </font>
    <font>
      <vertAlign val="superscript"/>
      <sz val="10"/>
      <name val="Arial"/>
      <family val="2"/>
    </font>
    <font>
      <sz val="9"/>
      <name val="Arial"/>
      <family val="2"/>
    </font>
    <font>
      <u/>
      <sz val="9"/>
      <color indexed="12"/>
      <name val="Arial"/>
      <family val="2"/>
    </font>
    <font>
      <b/>
      <sz val="9"/>
      <color indexed="8"/>
      <name val="Tahoma"/>
      <family val="2"/>
    </font>
    <font>
      <sz val="9"/>
      <name val="Arial"/>
    </font>
    <font>
      <b/>
      <sz val="11"/>
      <name val="Arial"/>
      <family val="2"/>
    </font>
    <font>
      <sz val="10"/>
      <color indexed="8"/>
      <name val="Arial"/>
    </font>
  </fonts>
  <fills count="11">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50"/>
        <bgColor indexed="64"/>
      </patternFill>
    </fill>
    <fill>
      <patternFill patternType="solid">
        <fgColor indexed="47"/>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2">
    <xf numFmtId="0" fontId="0" fillId="0" borderId="0"/>
    <xf numFmtId="196" fontId="52" fillId="2" borderId="0">
      <alignment vertical="center"/>
    </xf>
    <xf numFmtId="0" fontId="48" fillId="0" borderId="0" applyNumberFormat="0" applyFill="0" applyBorder="0" applyAlignment="0" applyProtection="0">
      <alignment vertical="top"/>
      <protection locked="0"/>
    </xf>
    <xf numFmtId="173" fontId="2" fillId="0" borderId="0" applyFont="0" applyFill="0" applyBorder="0" applyAlignment="0" applyProtection="0"/>
    <xf numFmtId="0" fontId="19" fillId="3" borderId="1">
      <alignment horizontal="center" vertical="center" shrinkToFit="1"/>
    </xf>
    <xf numFmtId="10" fontId="4" fillId="4" borderId="1">
      <alignment vertical="center" shrinkToFit="1"/>
    </xf>
    <xf numFmtId="182" fontId="4" fillId="4" borderId="1">
      <alignment vertical="center" shrinkToFit="1"/>
    </xf>
    <xf numFmtId="182" fontId="53" fillId="4" borderId="1">
      <alignment horizontal="center" vertical="center" shrinkToFit="1"/>
    </xf>
    <xf numFmtId="196" fontId="4" fillId="4" borderId="1">
      <alignment vertical="center" shrinkToFit="1"/>
    </xf>
    <xf numFmtId="9" fontId="2" fillId="0" borderId="0" applyFont="0" applyFill="0" applyBorder="0" applyAlignment="0" applyProtection="0"/>
    <xf numFmtId="0" fontId="2" fillId="0" borderId="0"/>
    <xf numFmtId="0" fontId="51" fillId="0" borderId="0"/>
  </cellStyleXfs>
  <cellXfs count="582">
    <xf numFmtId="0" fontId="0" fillId="0" borderId="0" xfId="0"/>
    <xf numFmtId="0" fontId="3" fillId="0" borderId="0" xfId="0"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3" fontId="2" fillId="0" borderId="0" xfId="10" applyNumberFormat="1" applyAlignment="1">
      <alignment vertical="center"/>
    </xf>
    <xf numFmtId="3" fontId="2" fillId="0" borderId="0" xfId="10" applyNumberFormat="1" applyAlignment="1">
      <alignment horizontal="center" vertical="center" wrapText="1"/>
    </xf>
    <xf numFmtId="0" fontId="0" fillId="0" borderId="0" xfId="0" applyAlignment="1" applyProtection="1">
      <alignment vertical="center"/>
      <protection locked="0"/>
    </xf>
    <xf numFmtId="0" fontId="0" fillId="0" borderId="0" xfId="0" applyAlignment="1">
      <alignment vertical="center"/>
    </xf>
    <xf numFmtId="0" fontId="7" fillId="5" borderId="2" xfId="0" applyFont="1" applyFill="1" applyBorder="1" applyAlignment="1">
      <alignment horizontal="centerContinuous" vertical="center"/>
    </xf>
    <xf numFmtId="0" fontId="7" fillId="5" borderId="2" xfId="0" applyFont="1" applyFill="1" applyBorder="1" applyAlignment="1">
      <alignment horizontal="centerContinuous" vertical="center" wrapText="1"/>
    </xf>
    <xf numFmtId="0" fontId="7" fillId="5" borderId="3" xfId="0" applyFont="1" applyFill="1" applyBorder="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0" fillId="0" borderId="0" xfId="0" applyBorder="1" applyAlignment="1">
      <alignment horizontal="centerContinuous" vertical="center"/>
    </xf>
    <xf numFmtId="0" fontId="0" fillId="0" borderId="0" xfId="0" applyBorder="1" applyAlignment="1">
      <alignment horizontal="centerContinuous" vertical="center" wrapText="1"/>
    </xf>
    <xf numFmtId="0" fontId="8" fillId="0" borderId="0" xfId="0" applyFont="1" applyAlignment="1">
      <alignment vertical="center"/>
    </xf>
    <xf numFmtId="0" fontId="6" fillId="0" borderId="0" xfId="0" applyFont="1" applyAlignment="1">
      <alignment vertical="center"/>
    </xf>
    <xf numFmtId="3" fontId="2" fillId="0" borderId="0" xfId="10" applyNumberFormat="1" applyAlignment="1" applyProtection="1">
      <alignment vertical="center"/>
      <protection locked="0"/>
    </xf>
    <xf numFmtId="0" fontId="0" fillId="0" borderId="0" xfId="0" applyBorder="1" applyAlignment="1" applyProtection="1">
      <alignment horizontal="centerContinuous" vertical="center"/>
    </xf>
    <xf numFmtId="49" fontId="0" fillId="0" borderId="0" xfId="0" applyNumberFormat="1" applyAlignment="1">
      <alignment vertical="center"/>
    </xf>
    <xf numFmtId="0" fontId="6" fillId="0" borderId="0" xfId="0" applyFont="1" applyBorder="1" applyAlignment="1">
      <alignment horizontal="center" vertical="center"/>
    </xf>
    <xf numFmtId="0" fontId="12" fillId="0" borderId="0" xfId="0" applyFont="1" applyBorder="1" applyAlignment="1">
      <alignment horizontal="right" vertical="center" wrapText="1"/>
    </xf>
    <xf numFmtId="14" fontId="12" fillId="0" borderId="0" xfId="0" applyNumberFormat="1" applyFont="1" applyBorder="1" applyAlignment="1">
      <alignment horizontal="center" vertical="center"/>
    </xf>
    <xf numFmtId="0" fontId="15" fillId="5" borderId="4" xfId="0" applyFont="1" applyFill="1" applyBorder="1" applyAlignment="1">
      <alignment horizontal="centerContinuous" vertical="center"/>
    </xf>
    <xf numFmtId="0" fontId="12" fillId="0" borderId="5"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horizontal="centerContinuous" vertical="center" wrapText="1"/>
    </xf>
    <xf numFmtId="0" fontId="9" fillId="0" borderId="0"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12" fillId="0" borderId="6" xfId="0" applyFont="1" applyBorder="1" applyAlignment="1">
      <alignment vertical="center"/>
    </xf>
    <xf numFmtId="0" fontId="14" fillId="0" borderId="6"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centerContinuous" vertical="center" wrapText="1"/>
    </xf>
    <xf numFmtId="0" fontId="14" fillId="0" borderId="10" xfId="0" applyFont="1" applyBorder="1"/>
    <xf numFmtId="177" fontId="14" fillId="6" borderId="11" xfId="0" applyNumberFormat="1" applyFont="1" applyFill="1" applyBorder="1" applyAlignment="1" applyProtection="1">
      <alignment horizontal="right" vertical="center" wrapText="1"/>
      <protection locked="0"/>
    </xf>
    <xf numFmtId="0" fontId="14" fillId="0" borderId="12" xfId="0" applyFont="1" applyBorder="1" applyAlignment="1">
      <alignment vertical="center" wrapText="1"/>
    </xf>
    <xf numFmtId="0" fontId="14" fillId="0" borderId="13" xfId="0" applyFont="1" applyBorder="1" applyAlignment="1">
      <alignment horizontal="centerContinuous" vertical="center" wrapText="1"/>
    </xf>
    <xf numFmtId="0" fontId="14" fillId="0" borderId="13" xfId="0" applyFont="1" applyBorder="1"/>
    <xf numFmtId="3" fontId="14" fillId="0" borderId="0" xfId="10" applyNumberFormat="1" applyFont="1" applyAlignment="1">
      <alignment vertical="center"/>
    </xf>
    <xf numFmtId="0" fontId="14" fillId="0" borderId="0" xfId="0" applyFont="1" applyAlignment="1">
      <alignment vertical="center"/>
    </xf>
    <xf numFmtId="0" fontId="12" fillId="0" borderId="14" xfId="0" applyFont="1" applyBorder="1" applyAlignment="1">
      <alignment vertical="center"/>
    </xf>
    <xf numFmtId="3" fontId="5" fillId="0" borderId="15" xfId="10" applyNumberFormat="1" applyFont="1" applyBorder="1" applyAlignment="1">
      <alignment horizontal="center" vertical="center"/>
    </xf>
    <xf numFmtId="0" fontId="9" fillId="0" borderId="16" xfId="0" applyFont="1" applyBorder="1" applyAlignment="1">
      <alignment horizontal="centerContinuous" vertical="center"/>
    </xf>
    <xf numFmtId="0" fontId="9" fillId="0" borderId="17" xfId="0" applyFont="1" applyBorder="1" applyAlignment="1">
      <alignment horizontal="centerContinuous" vertical="center"/>
    </xf>
    <xf numFmtId="0" fontId="9" fillId="0" borderId="18" xfId="0" applyFont="1" applyBorder="1" applyAlignment="1">
      <alignment horizontal="centerContinuous" vertical="center"/>
    </xf>
    <xf numFmtId="0" fontId="9" fillId="0" borderId="18" xfId="0" applyFont="1" applyBorder="1" applyAlignment="1">
      <alignment horizontal="centerContinuous" vertical="center" wrapText="1"/>
    </xf>
    <xf numFmtId="0" fontId="9" fillId="0" borderId="19" xfId="0" applyFont="1" applyBorder="1" applyAlignment="1">
      <alignment horizontal="centerContinuous" vertical="center"/>
    </xf>
    <xf numFmtId="3" fontId="2" fillId="0" borderId="0" xfId="10" applyNumberFormat="1" applyFont="1" applyAlignment="1">
      <alignment vertical="center"/>
    </xf>
    <xf numFmtId="0" fontId="16" fillId="0" borderId="20" xfId="0" applyFont="1" applyBorder="1" applyAlignment="1">
      <alignment vertical="center"/>
    </xf>
    <xf numFmtId="0" fontId="21" fillId="0" borderId="21" xfId="0" applyFont="1" applyBorder="1" applyAlignment="1">
      <alignment horizontal="center" vertical="center" wrapText="1"/>
    </xf>
    <xf numFmtId="0" fontId="22" fillId="0" borderId="21" xfId="0" applyFont="1" applyBorder="1" applyAlignment="1">
      <alignment vertical="center"/>
    </xf>
    <xf numFmtId="3" fontId="23" fillId="0" borderId="7" xfId="0" applyNumberFormat="1" applyFont="1" applyBorder="1" applyAlignment="1">
      <alignment vertical="center"/>
    </xf>
    <xf numFmtId="0" fontId="22" fillId="0" borderId="21" xfId="0" applyFont="1" applyBorder="1" applyAlignment="1">
      <alignment horizontal="center" vertical="center" wrapText="1"/>
    </xf>
    <xf numFmtId="3" fontId="24" fillId="0" borderId="0" xfId="0" applyNumberFormat="1" applyFont="1" applyBorder="1" applyAlignment="1">
      <alignment horizontal="center" vertical="center"/>
    </xf>
    <xf numFmtId="0" fontId="26" fillId="0" borderId="7" xfId="0" applyFont="1" applyBorder="1" applyAlignment="1">
      <alignment horizontal="center" vertical="center" wrapText="1"/>
    </xf>
    <xf numFmtId="3" fontId="26" fillId="0" borderId="21" xfId="0" applyNumberFormat="1" applyFont="1" applyBorder="1" applyAlignment="1">
      <alignment horizontal="center" vertical="center" wrapText="1"/>
    </xf>
    <xf numFmtId="3" fontId="28" fillId="0" borderId="21" xfId="0" applyNumberFormat="1" applyFont="1" applyBorder="1" applyAlignment="1">
      <alignment horizontal="center" vertical="center"/>
    </xf>
    <xf numFmtId="3" fontId="28" fillId="0" borderId="22" xfId="0" applyNumberFormat="1" applyFont="1" applyBorder="1" applyAlignment="1">
      <alignment horizontal="center" vertical="center"/>
    </xf>
    <xf numFmtId="0" fontId="9" fillId="0" borderId="6" xfId="0" applyFont="1" applyBorder="1" applyAlignment="1">
      <alignment horizontal="center" vertical="center" wrapText="1"/>
    </xf>
    <xf numFmtId="3" fontId="32" fillId="0" borderId="7" xfId="0" applyNumberFormat="1" applyFont="1" applyBorder="1" applyAlignment="1">
      <alignment horizontal="center" vertical="center"/>
    </xf>
    <xf numFmtId="183" fontId="29" fillId="0" borderId="7" xfId="0" applyNumberFormat="1" applyFont="1" applyBorder="1" applyAlignment="1">
      <alignment horizontal="right" vertical="center" wrapText="1"/>
    </xf>
    <xf numFmtId="0" fontId="29" fillId="0" borderId="8" xfId="0" applyFont="1" applyBorder="1" applyAlignment="1">
      <alignment horizontal="left" vertical="center"/>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3" fontId="31" fillId="0" borderId="7" xfId="10" applyNumberFormat="1" applyFont="1" applyBorder="1" applyAlignment="1">
      <alignment horizontal="center" vertical="center" wrapText="1"/>
    </xf>
    <xf numFmtId="3" fontId="31" fillId="0" borderId="23" xfId="10" applyNumberFormat="1" applyFont="1" applyBorder="1" applyAlignment="1">
      <alignment horizontal="center" vertical="center" wrapText="1"/>
    </xf>
    <xf numFmtId="3" fontId="32" fillId="0" borderId="23" xfId="0" applyNumberFormat="1" applyFont="1" applyBorder="1" applyAlignment="1">
      <alignment horizontal="center" vertical="center"/>
    </xf>
    <xf numFmtId="183" fontId="35" fillId="0" borderId="7" xfId="0" applyNumberFormat="1" applyFont="1" applyBorder="1" applyAlignment="1">
      <alignment horizontal="right" vertical="center" wrapText="1"/>
    </xf>
    <xf numFmtId="0" fontId="35" fillId="0" borderId="0" xfId="0" applyFont="1" applyBorder="1" applyAlignment="1">
      <alignment horizontal="left" vertical="center" wrapText="1"/>
    </xf>
    <xf numFmtId="0" fontId="36" fillId="0" borderId="0" xfId="0" applyFont="1" applyBorder="1" applyAlignment="1">
      <alignment horizontal="left" vertical="center" wrapText="1"/>
    </xf>
    <xf numFmtId="0" fontId="37" fillId="0" borderId="21" xfId="0" applyFont="1" applyBorder="1" applyAlignment="1">
      <alignment horizontal="center" vertical="center" wrapText="1"/>
    </xf>
    <xf numFmtId="3" fontId="38" fillId="0" borderId="7" xfId="10" applyNumberFormat="1" applyFont="1" applyBorder="1" applyAlignment="1">
      <alignment horizontal="center" vertical="center" wrapText="1"/>
    </xf>
    <xf numFmtId="3" fontId="39" fillId="0" borderId="7" xfId="0" applyNumberFormat="1" applyFont="1" applyBorder="1" applyAlignment="1">
      <alignment horizontal="center" vertical="center"/>
    </xf>
    <xf numFmtId="0" fontId="40" fillId="0" borderId="7" xfId="0" applyFont="1" applyBorder="1" applyAlignment="1">
      <alignment horizontal="centerContinuous" vertical="center"/>
    </xf>
    <xf numFmtId="0" fontId="40" fillId="0" borderId="0" xfId="0" applyFont="1" applyBorder="1" applyAlignment="1">
      <alignment horizontal="centerContinuous" vertical="center"/>
    </xf>
    <xf numFmtId="3" fontId="41" fillId="0" borderId="21" xfId="0" applyNumberFormat="1" applyFont="1" applyBorder="1" applyAlignment="1">
      <alignment horizontal="center" vertical="center" wrapText="1"/>
    </xf>
    <xf numFmtId="3" fontId="43" fillId="0" borderId="21" xfId="0" applyNumberFormat="1" applyFont="1" applyBorder="1" applyAlignment="1">
      <alignment vertical="center"/>
    </xf>
    <xf numFmtId="3" fontId="43" fillId="0" borderId="7" xfId="0" applyNumberFormat="1" applyFont="1" applyBorder="1" applyAlignment="1">
      <alignment vertical="center"/>
    </xf>
    <xf numFmtId="3" fontId="43" fillId="0" borderId="24" xfId="0" applyNumberFormat="1" applyFont="1" applyBorder="1" applyAlignment="1">
      <alignment vertical="center"/>
    </xf>
    <xf numFmtId="3" fontId="44" fillId="0" borderId="21" xfId="0" applyNumberFormat="1" applyFont="1" applyBorder="1" applyAlignment="1">
      <alignment horizontal="center" vertical="center"/>
    </xf>
    <xf numFmtId="3" fontId="44" fillId="0" borderId="7" xfId="0" applyNumberFormat="1" applyFont="1" applyBorder="1" applyAlignment="1">
      <alignment horizontal="center" vertical="center"/>
    </xf>
    <xf numFmtId="3" fontId="44" fillId="0" borderId="24" xfId="0" applyNumberFormat="1" applyFont="1" applyBorder="1" applyAlignment="1">
      <alignment horizontal="center" vertical="center"/>
    </xf>
    <xf numFmtId="0" fontId="24" fillId="0" borderId="25" xfId="0" applyFont="1" applyBorder="1" applyAlignment="1">
      <alignment horizontal="left" vertical="center"/>
    </xf>
    <xf numFmtId="0" fontId="24" fillId="0" borderId="26" xfId="0" applyFont="1" applyBorder="1" applyAlignment="1">
      <alignment horizontal="centerContinuous" vertical="center" wrapText="1"/>
    </xf>
    <xf numFmtId="0" fontId="24" fillId="6" borderId="27" xfId="0" applyFont="1" applyFill="1" applyBorder="1" applyAlignment="1" applyProtection="1">
      <alignment horizontal="left" vertical="center"/>
      <protection locked="0"/>
    </xf>
    <xf numFmtId="0" fontId="24" fillId="6" borderId="26" xfId="0" applyFont="1" applyFill="1" applyBorder="1" applyAlignment="1" applyProtection="1">
      <alignment horizontal="left" vertical="center"/>
      <protection locked="0"/>
    </xf>
    <xf numFmtId="187" fontId="24" fillId="6" borderId="27" xfId="3" applyNumberFormat="1" applyFont="1" applyFill="1" applyBorder="1" applyAlignment="1" applyProtection="1">
      <alignment horizontal="right" vertical="center" wrapText="1"/>
      <protection locked="0"/>
    </xf>
    <xf numFmtId="0" fontId="24" fillId="0" borderId="28" xfId="0" applyFont="1" applyBorder="1" applyAlignment="1">
      <alignment vertical="center" wrapText="1"/>
    </xf>
    <xf numFmtId="0" fontId="39" fillId="0" borderId="29" xfId="0" applyFont="1" applyBorder="1" applyAlignment="1">
      <alignment horizontal="left" vertical="center"/>
    </xf>
    <xf numFmtId="0" fontId="39" fillId="0" borderId="30" xfId="0" applyFont="1" applyBorder="1" applyAlignment="1">
      <alignment horizontal="centerContinuous" vertical="center" wrapText="1"/>
    </xf>
    <xf numFmtId="0" fontId="39" fillId="0" borderId="30" xfId="0" applyFont="1" applyBorder="1"/>
    <xf numFmtId="0" fontId="39" fillId="6" borderId="31" xfId="0" applyFont="1" applyFill="1" applyBorder="1" applyAlignment="1" applyProtection="1">
      <alignment horizontal="right" vertical="center" wrapText="1"/>
      <protection locked="0"/>
    </xf>
    <xf numFmtId="0" fontId="39" fillId="0" borderId="32" xfId="0" applyFont="1" applyBorder="1" applyAlignment="1">
      <alignment vertical="center" wrapText="1"/>
    </xf>
    <xf numFmtId="176" fontId="39" fillId="6" borderId="31" xfId="0" applyNumberFormat="1" applyFont="1" applyFill="1" applyBorder="1" applyAlignment="1" applyProtection="1">
      <alignment horizontal="right" vertical="center" wrapText="1"/>
      <protection locked="0"/>
    </xf>
    <xf numFmtId="0" fontId="32" fillId="0" borderId="29" xfId="0" applyFont="1" applyBorder="1" applyAlignment="1">
      <alignment horizontal="left" vertical="center"/>
    </xf>
    <xf numFmtId="0" fontId="32" fillId="0" borderId="30" xfId="0" applyFont="1" applyBorder="1" applyAlignment="1">
      <alignment horizontal="centerContinuous" vertical="center" wrapText="1"/>
    </xf>
    <xf numFmtId="0" fontId="32" fillId="0" borderId="30" xfId="0" applyFont="1" applyBorder="1"/>
    <xf numFmtId="0" fontId="32" fillId="6" borderId="31" xfId="0" applyFont="1" applyFill="1" applyBorder="1" applyAlignment="1" applyProtection="1">
      <alignment horizontal="right" vertical="center" wrapText="1"/>
      <protection locked="0"/>
    </xf>
    <xf numFmtId="0" fontId="32" fillId="0" borderId="32" xfId="0" applyFont="1" applyBorder="1" applyAlignment="1">
      <alignment vertical="center" wrapText="1"/>
    </xf>
    <xf numFmtId="3" fontId="2" fillId="0" borderId="0" xfId="10" applyNumberFormat="1" applyBorder="1" applyAlignment="1">
      <alignment vertical="center"/>
    </xf>
    <xf numFmtId="0" fontId="21" fillId="0" borderId="24" xfId="0" applyFont="1" applyBorder="1" applyAlignment="1">
      <alignment horizontal="center" vertical="center" wrapText="1"/>
    </xf>
    <xf numFmtId="0" fontId="16" fillId="0" borderId="24" xfId="0" applyFont="1" applyBorder="1" applyAlignment="1">
      <alignment vertical="center"/>
    </xf>
    <xf numFmtId="3" fontId="23" fillId="0" borderId="33" xfId="0" applyNumberFormat="1" applyFont="1" applyBorder="1" applyAlignment="1">
      <alignment horizontal="center" vertical="center"/>
    </xf>
    <xf numFmtId="3" fontId="38" fillId="0" borderId="21" xfId="10" applyNumberFormat="1" applyFont="1" applyBorder="1" applyAlignment="1">
      <alignment horizontal="center" vertical="center" wrapText="1"/>
    </xf>
    <xf numFmtId="3" fontId="31" fillId="0" borderId="21" xfId="10" applyNumberFormat="1" applyFont="1" applyBorder="1" applyAlignment="1">
      <alignment horizontal="center" vertical="center" wrapText="1"/>
    </xf>
    <xf numFmtId="0" fontId="0" fillId="0" borderId="34" xfId="0" applyBorder="1" applyAlignment="1">
      <alignment horizontal="centerContinuous" vertical="center"/>
    </xf>
    <xf numFmtId="0" fontId="0" fillId="0" borderId="6" xfId="0" applyBorder="1" applyAlignment="1">
      <alignment vertical="center"/>
    </xf>
    <xf numFmtId="3" fontId="5" fillId="0" borderId="35" xfId="10" applyNumberFormat="1" applyFont="1" applyBorder="1" applyAlignment="1">
      <alignment horizontal="center" vertical="center"/>
    </xf>
    <xf numFmtId="3" fontId="31" fillId="0" borderId="36" xfId="10" applyNumberFormat="1" applyFont="1" applyBorder="1" applyAlignment="1">
      <alignment horizontal="center" vertical="center" wrapText="1"/>
    </xf>
    <xf numFmtId="3" fontId="46" fillId="0" borderId="21" xfId="10" applyNumberFormat="1" applyFont="1" applyBorder="1" applyAlignment="1">
      <alignment horizontal="center" vertical="center"/>
    </xf>
    <xf numFmtId="3" fontId="46" fillId="0" borderId="0" xfId="10" applyNumberFormat="1" applyFont="1" applyBorder="1" applyAlignment="1">
      <alignment horizontal="center" vertical="center"/>
    </xf>
    <xf numFmtId="3" fontId="28" fillId="0" borderId="24" xfId="0" applyNumberFormat="1" applyFont="1" applyBorder="1" applyAlignment="1">
      <alignment horizontal="center" vertical="center"/>
    </xf>
    <xf numFmtId="3" fontId="43" fillId="0" borderId="21" xfId="10" applyNumberFormat="1" applyFont="1" applyBorder="1" applyAlignment="1">
      <alignment horizontal="center" vertical="center"/>
    </xf>
    <xf numFmtId="3" fontId="43" fillId="0" borderId="24" xfId="0" applyNumberFormat="1" applyFont="1" applyBorder="1" applyAlignment="1">
      <alignment horizontal="center" vertical="center"/>
    </xf>
    <xf numFmtId="3" fontId="23" fillId="0" borderId="21" xfId="0" applyNumberFormat="1" applyFont="1" applyBorder="1" applyAlignment="1">
      <alignment horizontal="center" vertical="center"/>
    </xf>
    <xf numFmtId="0" fontId="14" fillId="0" borderId="15" xfId="0" applyFont="1" applyBorder="1" applyAlignment="1">
      <alignment horizontal="left" vertical="center"/>
    </xf>
    <xf numFmtId="0" fontId="14" fillId="0" borderId="0" xfId="0" applyFont="1" applyBorder="1" applyAlignment="1">
      <alignment horizontal="centerContinuous" vertical="center" wrapText="1"/>
    </xf>
    <xf numFmtId="0" fontId="14" fillId="0" borderId="0" xfId="0" applyFont="1" applyBorder="1"/>
    <xf numFmtId="177" fontId="14" fillId="6" borderId="7" xfId="0" applyNumberFormat="1" applyFont="1" applyFill="1" applyBorder="1" applyAlignment="1" applyProtection="1">
      <alignment horizontal="right" vertical="center" wrapText="1"/>
      <protection locked="0"/>
    </xf>
    <xf numFmtId="0" fontId="14" fillId="0" borderId="8" xfId="0" applyFont="1" applyBorder="1" applyAlignment="1">
      <alignment vertical="center" wrapText="1"/>
    </xf>
    <xf numFmtId="0" fontId="24" fillId="0" borderId="5" xfId="0" applyFont="1" applyBorder="1" applyAlignment="1">
      <alignment horizontal="left" vertical="center"/>
    </xf>
    <xf numFmtId="0" fontId="24" fillId="0" borderId="37" xfId="0" applyFont="1" applyBorder="1" applyAlignment="1">
      <alignment horizontal="centerContinuous" vertical="center" wrapText="1"/>
    </xf>
    <xf numFmtId="0" fontId="24" fillId="6" borderId="20" xfId="0" applyFont="1" applyFill="1" applyBorder="1" applyAlignment="1" applyProtection="1">
      <alignment horizontal="left" vertical="center"/>
      <protection locked="0"/>
    </xf>
    <xf numFmtId="0" fontId="24" fillId="6" borderId="37" xfId="0" applyFont="1" applyFill="1" applyBorder="1" applyAlignment="1" applyProtection="1">
      <alignment horizontal="left" vertical="center"/>
      <protection locked="0"/>
    </xf>
    <xf numFmtId="187" fontId="24" fillId="6" borderId="20" xfId="3" applyNumberFormat="1" applyFont="1" applyFill="1" applyBorder="1" applyAlignment="1" applyProtection="1">
      <alignment horizontal="right" vertical="center" wrapText="1"/>
      <protection locked="0"/>
    </xf>
    <xf numFmtId="0" fontId="24" fillId="0" borderId="38" xfId="0" applyFont="1" applyBorder="1" applyAlignment="1">
      <alignment vertical="center" wrapText="1"/>
    </xf>
    <xf numFmtId="0" fontId="14" fillId="0" borderId="2" xfId="0" applyFont="1" applyBorder="1" applyAlignment="1">
      <alignment horizontal="centerContinuous" vertical="center" wrapText="1"/>
    </xf>
    <xf numFmtId="0" fontId="14" fillId="0" borderId="2" xfId="0" applyFont="1" applyBorder="1"/>
    <xf numFmtId="177" fontId="14" fillId="6" borderId="4" xfId="0" applyNumberFormat="1" applyFont="1" applyFill="1" applyBorder="1" applyAlignment="1" applyProtection="1">
      <alignment horizontal="right" vertical="center" wrapText="1"/>
      <protection locked="0"/>
    </xf>
    <xf numFmtId="0" fontId="0" fillId="0" borderId="37" xfId="0" applyBorder="1" applyAlignment="1">
      <alignment horizontal="centerContinuous" vertical="center"/>
    </xf>
    <xf numFmtId="49" fontId="0" fillId="0" borderId="38" xfId="0" applyNumberFormat="1" applyBorder="1" applyAlignment="1">
      <alignment vertical="center"/>
    </xf>
    <xf numFmtId="0" fontId="14" fillId="0" borderId="39" xfId="0" applyFont="1" applyBorder="1" applyAlignment="1">
      <alignment horizontal="left" vertical="center"/>
    </xf>
    <xf numFmtId="0" fontId="0" fillId="0" borderId="8" xfId="0" applyBorder="1" applyAlignment="1">
      <alignment vertical="center"/>
    </xf>
    <xf numFmtId="0" fontId="14" fillId="0" borderId="40" xfId="0" applyFont="1" applyBorder="1" applyAlignment="1">
      <alignment horizontal="left" vertical="center"/>
    </xf>
    <xf numFmtId="0" fontId="14" fillId="0" borderId="41" xfId="0" applyFont="1" applyBorder="1" applyAlignment="1">
      <alignment vertical="center" wrapText="1"/>
    </xf>
    <xf numFmtId="0" fontId="0" fillId="5" borderId="2" xfId="0" applyFill="1" applyBorder="1" applyAlignment="1">
      <alignment horizontal="centerContinuous" vertical="center"/>
    </xf>
    <xf numFmtId="3" fontId="24" fillId="0" borderId="42" xfId="0" applyNumberFormat="1" applyFont="1" applyBorder="1" applyAlignment="1">
      <alignment horizontal="center" vertical="center"/>
    </xf>
    <xf numFmtId="3" fontId="24" fillId="0" borderId="21"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22" xfId="0" applyNumberFormat="1" applyFont="1" applyBorder="1" applyAlignment="1">
      <alignment horizontal="center" vertical="center"/>
    </xf>
    <xf numFmtId="183" fontId="36" fillId="0" borderId="7" xfId="0" applyNumberFormat="1" applyFont="1" applyBorder="1" applyAlignment="1">
      <alignment horizontal="centerContinuous" vertical="center" wrapText="1"/>
    </xf>
    <xf numFmtId="0" fontId="36" fillId="0" borderId="0" xfId="0" applyFont="1" applyBorder="1" applyAlignment="1">
      <alignment horizontal="centerContinuous" vertical="center" wrapText="1"/>
    </xf>
    <xf numFmtId="183" fontId="47" fillId="0" borderId="7" xfId="0" applyNumberFormat="1" applyFont="1" applyBorder="1" applyAlignment="1">
      <alignment horizontal="centerContinuous" vertical="center" wrapText="1"/>
    </xf>
    <xf numFmtId="0" fontId="29" fillId="0" borderId="8" xfId="0" applyFont="1" applyBorder="1" applyAlignment="1">
      <alignment horizontal="centerContinuous" vertical="center"/>
    </xf>
    <xf numFmtId="3" fontId="46" fillId="0" borderId="21" xfId="0" applyNumberFormat="1" applyFont="1" applyBorder="1" applyAlignment="1">
      <alignment horizontal="center" vertical="center" wrapText="1"/>
    </xf>
    <xf numFmtId="3" fontId="23" fillId="0" borderId="21" xfId="0" applyNumberFormat="1" applyFont="1" applyBorder="1" applyAlignment="1">
      <alignment vertical="center"/>
    </xf>
    <xf numFmtId="3" fontId="5" fillId="0" borderId="6" xfId="10" applyNumberFormat="1" applyFont="1" applyBorder="1" applyAlignment="1">
      <alignment horizontal="center" vertical="center"/>
    </xf>
    <xf numFmtId="0" fontId="9" fillId="0" borderId="43" xfId="0" applyFont="1" applyBorder="1" applyAlignment="1">
      <alignment horizontal="centerContinuous"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49" fillId="5" borderId="5" xfId="0" applyFont="1" applyFill="1" applyBorder="1" applyAlignment="1">
      <alignment horizontal="centerContinuous" vertical="center"/>
    </xf>
    <xf numFmtId="0" fontId="3" fillId="5" borderId="37" xfId="0" applyFont="1" applyFill="1" applyBorder="1" applyAlignment="1">
      <alignment horizontal="centerContinuous" vertical="center"/>
    </xf>
    <xf numFmtId="0" fontId="3" fillId="5" borderId="38" xfId="0" applyFont="1" applyFill="1" applyBorder="1" applyAlignment="1">
      <alignment horizontal="centerContinuous" vertical="center"/>
    </xf>
    <xf numFmtId="0" fontId="3" fillId="0" borderId="0" xfId="0" applyFont="1" applyFill="1" applyBorder="1" applyAlignment="1">
      <alignment horizontal="center" vertical="center"/>
    </xf>
    <xf numFmtId="0" fontId="3" fillId="5" borderId="44" xfId="0" applyFont="1" applyFill="1" applyBorder="1" applyAlignment="1">
      <alignment horizontal="centerContinuous" vertical="center"/>
    </xf>
    <xf numFmtId="0" fontId="3" fillId="5" borderId="34" xfId="0" applyFont="1" applyFill="1" applyBorder="1" applyAlignment="1">
      <alignment horizontal="centerContinuous" vertical="center"/>
    </xf>
    <xf numFmtId="0" fontId="3" fillId="5" borderId="45" xfId="0" applyFont="1" applyFill="1" applyBorder="1" applyAlignment="1">
      <alignment horizontal="centerContinuous" vertical="center"/>
    </xf>
    <xf numFmtId="0" fontId="50" fillId="5" borderId="44" xfId="0" applyFont="1" applyFill="1" applyBorder="1" applyAlignment="1">
      <alignment horizontal="centerContinuous" vertical="center"/>
    </xf>
    <xf numFmtId="0" fontId="1" fillId="7" borderId="46" xfId="0" applyFont="1" applyFill="1" applyBorder="1" applyAlignment="1">
      <alignment horizontal="centerContinuous" vertical="center"/>
    </xf>
    <xf numFmtId="0" fontId="1" fillId="7" borderId="47" xfId="0" applyFont="1" applyFill="1" applyBorder="1" applyAlignment="1">
      <alignment horizontal="centerContinuous" vertical="center"/>
    </xf>
    <xf numFmtId="0" fontId="1" fillId="7" borderId="48" xfId="0" applyFont="1" applyFill="1" applyBorder="1" applyAlignment="1">
      <alignment horizontal="center" vertical="center"/>
    </xf>
    <xf numFmtId="0" fontId="3" fillId="7" borderId="15" xfId="0" applyFont="1" applyFill="1" applyBorder="1" applyAlignment="1">
      <alignment horizontal="right" vertical="center"/>
    </xf>
    <xf numFmtId="0" fontId="3" fillId="7" borderId="0" xfId="0" applyFont="1" applyFill="1" applyBorder="1" applyAlignment="1">
      <alignment horizontal="center" vertical="center"/>
    </xf>
    <xf numFmtId="0" fontId="3" fillId="7" borderId="0" xfId="0" applyFont="1" applyFill="1" applyBorder="1" applyAlignment="1">
      <alignment vertical="center"/>
    </xf>
    <xf numFmtId="184" fontId="3" fillId="7" borderId="23" xfId="0" applyNumberFormat="1" applyFont="1" applyFill="1" applyBorder="1" applyAlignment="1">
      <alignment horizontal="right" vertical="center"/>
    </xf>
    <xf numFmtId="0" fontId="0" fillId="7" borderId="0" xfId="0" applyFill="1" applyBorder="1" applyAlignment="1">
      <alignment vertical="center"/>
    </xf>
    <xf numFmtId="3" fontId="3" fillId="7" borderId="23" xfId="0" applyNumberFormat="1" applyFont="1" applyFill="1" applyBorder="1" applyAlignment="1">
      <alignment horizontal="center" vertical="center"/>
    </xf>
    <xf numFmtId="0" fontId="3" fillId="0" borderId="0" xfId="0" applyFont="1" applyBorder="1" applyAlignment="1">
      <alignment horizontal="center" vertical="center"/>
    </xf>
    <xf numFmtId="0" fontId="3" fillId="7" borderId="44" xfId="0" applyFont="1" applyFill="1" applyBorder="1" applyAlignment="1">
      <alignment horizontal="left" vertical="center"/>
    </xf>
    <xf numFmtId="0" fontId="3" fillId="7" borderId="34" xfId="0" applyFont="1" applyFill="1" applyBorder="1" applyAlignment="1">
      <alignment horizontal="center" vertical="center"/>
    </xf>
    <xf numFmtId="0" fontId="3" fillId="7" borderId="34" xfId="0" applyFont="1" applyFill="1" applyBorder="1" applyAlignment="1">
      <alignment vertical="center"/>
    </xf>
    <xf numFmtId="184" fontId="3" fillId="7" borderId="49" xfId="0" applyNumberFormat="1" applyFont="1" applyFill="1" applyBorder="1" applyAlignment="1">
      <alignment horizontal="right" vertical="center"/>
    </xf>
    <xf numFmtId="0" fontId="3" fillId="4" borderId="0" xfId="0" applyFont="1" applyFill="1" applyBorder="1" applyAlignment="1">
      <alignment horizontal="center" vertical="center"/>
    </xf>
    <xf numFmtId="0" fontId="3" fillId="7" borderId="0" xfId="0" applyFont="1" applyFill="1" applyAlignment="1">
      <alignment vertical="center"/>
    </xf>
    <xf numFmtId="0" fontId="3" fillId="7" borderId="44" xfId="0" applyFont="1" applyFill="1" applyBorder="1" applyAlignment="1">
      <alignment horizontal="right" vertical="center"/>
    </xf>
    <xf numFmtId="0" fontId="0" fillId="7" borderId="34" xfId="0" applyFill="1" applyBorder="1" applyAlignment="1">
      <alignment vertical="center"/>
    </xf>
    <xf numFmtId="3" fontId="3" fillId="7" borderId="49" xfId="0" applyNumberFormat="1" applyFont="1" applyFill="1" applyBorder="1" applyAlignment="1">
      <alignment horizontal="center" vertical="center"/>
    </xf>
    <xf numFmtId="0" fontId="51" fillId="0" borderId="0" xfId="11"/>
    <xf numFmtId="0" fontId="51" fillId="0" borderId="0" xfId="11" applyBorder="1"/>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51" fillId="8" borderId="5" xfId="11" applyFill="1" applyBorder="1"/>
    <xf numFmtId="0" fontId="51" fillId="8" borderId="37" xfId="11" applyFill="1" applyBorder="1"/>
    <xf numFmtId="0" fontId="51" fillId="8" borderId="38" xfId="11" applyFill="1" applyBorder="1"/>
    <xf numFmtId="0" fontId="51" fillId="8" borderId="15" xfId="11" applyFill="1" applyBorder="1"/>
    <xf numFmtId="0" fontId="51" fillId="8" borderId="0" xfId="11" applyFill="1" applyBorder="1"/>
    <xf numFmtId="0" fontId="51" fillId="8" borderId="8" xfId="11" applyFill="1" applyBorder="1"/>
    <xf numFmtId="0" fontId="51" fillId="8" borderId="0" xfId="11" applyFill="1" applyBorder="1" applyAlignment="1">
      <alignment wrapText="1"/>
    </xf>
    <xf numFmtId="175" fontId="51" fillId="8" borderId="0" xfId="11" applyNumberFormat="1" applyFill="1" applyBorder="1"/>
    <xf numFmtId="0" fontId="51" fillId="8" borderId="44" xfId="11" applyFill="1" applyBorder="1"/>
    <xf numFmtId="0" fontId="51" fillId="8" borderId="34" xfId="11" applyFill="1" applyBorder="1"/>
    <xf numFmtId="0" fontId="51" fillId="8" borderId="45" xfId="11" applyFill="1" applyBorder="1"/>
    <xf numFmtId="0" fontId="51" fillId="0" borderId="0" xfId="11" applyAlignment="1">
      <alignment vertical="center"/>
    </xf>
    <xf numFmtId="0" fontId="51" fillId="8" borderId="15" xfId="11" applyFill="1" applyBorder="1" applyAlignment="1">
      <alignment vertical="center"/>
    </xf>
    <xf numFmtId="0" fontId="54" fillId="8" borderId="0" xfId="11" applyFont="1" applyFill="1" applyBorder="1" applyAlignment="1">
      <alignment vertical="center"/>
    </xf>
    <xf numFmtId="0" fontId="51" fillId="8" borderId="0" xfId="11" applyFill="1" applyBorder="1" applyAlignment="1">
      <alignment vertical="center"/>
    </xf>
    <xf numFmtId="0" fontId="51" fillId="8" borderId="8" xfId="11" applyFill="1" applyBorder="1" applyAlignment="1">
      <alignment vertical="center"/>
    </xf>
    <xf numFmtId="0" fontId="51" fillId="0" borderId="0" xfId="11" applyBorder="1" applyAlignment="1">
      <alignment vertical="center"/>
    </xf>
    <xf numFmtId="0" fontId="51" fillId="8" borderId="0" xfId="11" applyFont="1" applyFill="1" applyBorder="1"/>
    <xf numFmtId="0" fontId="51" fillId="0" borderId="0" xfId="11" applyAlignment="1">
      <alignment horizontal="left"/>
    </xf>
    <xf numFmtId="0" fontId="3" fillId="0" borderId="0" xfId="0" applyFont="1" applyBorder="1" applyAlignment="1">
      <alignment horizontal="left" vertical="center"/>
    </xf>
    <xf numFmtId="0" fontId="3" fillId="0" borderId="0" xfId="0" applyFont="1" applyAlignment="1">
      <alignment horizontal="left" vertical="center"/>
    </xf>
    <xf numFmtId="0" fontId="13" fillId="5" borderId="5" xfId="0" applyFont="1" applyFill="1" applyBorder="1" applyAlignment="1">
      <alignment horizontal="centerContinuous" vertical="center"/>
    </xf>
    <xf numFmtId="0" fontId="14" fillId="5" borderId="37" xfId="0" applyFont="1" applyFill="1" applyBorder="1" applyAlignment="1">
      <alignment horizontal="centerContinuous" vertical="center"/>
    </xf>
    <xf numFmtId="0" fontId="14" fillId="5" borderId="38" xfId="0" applyFont="1" applyFill="1" applyBorder="1" applyAlignment="1">
      <alignment horizontal="centerContinuous" vertical="center"/>
    </xf>
    <xf numFmtId="0" fontId="3" fillId="0" borderId="0" xfId="0" applyFont="1" applyFill="1" applyBorder="1" applyAlignment="1">
      <alignment vertical="center"/>
    </xf>
    <xf numFmtId="0" fontId="14" fillId="5" borderId="44" xfId="0" applyFont="1" applyFill="1" applyBorder="1" applyAlignment="1">
      <alignment horizontal="centerContinuous" vertical="center"/>
    </xf>
    <xf numFmtId="0" fontId="14" fillId="5" borderId="34" xfId="0" applyFont="1" applyFill="1" applyBorder="1" applyAlignment="1">
      <alignment horizontal="centerContinuous" vertical="center"/>
    </xf>
    <xf numFmtId="0" fontId="14" fillId="5" borderId="45" xfId="0" applyFont="1" applyFill="1" applyBorder="1" applyAlignment="1">
      <alignment horizontal="centerContinuous" vertical="center"/>
    </xf>
    <xf numFmtId="0" fontId="9" fillId="0" borderId="46" xfId="0" applyFont="1" applyBorder="1" applyAlignment="1">
      <alignment horizontal="centerContinuous" vertical="center"/>
    </xf>
    <xf numFmtId="0" fontId="1" fillId="0" borderId="47" xfId="0" applyFont="1" applyBorder="1" applyAlignment="1">
      <alignment horizontal="centerContinuous" vertical="center"/>
    </xf>
    <xf numFmtId="0" fontId="9" fillId="0" borderId="48" xfId="0" applyFont="1" applyBorder="1" applyAlignment="1">
      <alignment horizontal="center" vertical="center"/>
    </xf>
    <xf numFmtId="0" fontId="12" fillId="0" borderId="15"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vertical="center"/>
    </xf>
    <xf numFmtId="183" fontId="12" fillId="0" borderId="23" xfId="0" applyNumberFormat="1" applyFont="1" applyBorder="1" applyAlignment="1">
      <alignment horizontal="center" vertical="center"/>
    </xf>
    <xf numFmtId="0" fontId="12" fillId="0" borderId="50" xfId="0" applyFont="1" applyBorder="1" applyAlignment="1">
      <alignment horizontal="right" vertical="center"/>
    </xf>
    <xf numFmtId="0" fontId="12" fillId="0" borderId="51" xfId="0" applyFont="1" applyBorder="1" applyAlignment="1">
      <alignment horizontal="center" vertical="center"/>
    </xf>
    <xf numFmtId="0" fontId="12" fillId="0" borderId="51" xfId="0" applyFont="1" applyBorder="1" applyAlignment="1">
      <alignment vertical="center"/>
    </xf>
    <xf numFmtId="183" fontId="12" fillId="0" borderId="52" xfId="0" applyNumberFormat="1" applyFont="1" applyBorder="1" applyAlignment="1">
      <alignment horizontal="center" vertical="center"/>
    </xf>
    <xf numFmtId="0" fontId="12" fillId="0" borderId="44" xfId="0" applyFont="1" applyBorder="1" applyAlignment="1">
      <alignment horizontal="left" vertical="center"/>
    </xf>
    <xf numFmtId="0" fontId="12" fillId="0" borderId="34" xfId="0" applyFont="1" applyBorder="1" applyAlignment="1">
      <alignment horizontal="center" vertical="center"/>
    </xf>
    <xf numFmtId="0" fontId="12" fillId="0" borderId="34" xfId="0" applyFont="1" applyBorder="1" applyAlignment="1">
      <alignment vertical="center"/>
    </xf>
    <xf numFmtId="184" fontId="12" fillId="0" borderId="49" xfId="0" applyNumberFormat="1" applyFont="1" applyBorder="1" applyAlignment="1">
      <alignment horizontal="center" vertical="center"/>
    </xf>
    <xf numFmtId="9" fontId="13" fillId="9" borderId="43" xfId="11" applyNumberFormat="1" applyFont="1" applyFill="1" applyBorder="1"/>
    <xf numFmtId="0" fontId="51" fillId="9" borderId="18" xfId="11" applyFill="1" applyBorder="1"/>
    <xf numFmtId="0" fontId="51" fillId="9" borderId="19" xfId="11" applyFill="1" applyBorder="1"/>
    <xf numFmtId="0" fontId="51" fillId="0" borderId="21" xfId="11" applyFill="1" applyBorder="1" applyAlignment="1">
      <alignment horizontal="center"/>
    </xf>
    <xf numFmtId="0" fontId="51" fillId="0" borderId="1" xfId="11" applyBorder="1" applyAlignment="1">
      <alignment horizontal="center"/>
    </xf>
    <xf numFmtId="0" fontId="51" fillId="0" borderId="1" xfId="11" applyBorder="1"/>
    <xf numFmtId="0" fontId="51" fillId="0" borderId="15" xfId="11" applyBorder="1"/>
    <xf numFmtId="0" fontId="51" fillId="0" borderId="8" xfId="11" applyBorder="1"/>
    <xf numFmtId="0" fontId="51" fillId="0" borderId="53" xfId="11" applyBorder="1" applyAlignment="1">
      <alignment horizontal="left"/>
    </xf>
    <xf numFmtId="0" fontId="51" fillId="0" borderId="54" xfId="11" applyBorder="1"/>
    <xf numFmtId="0" fontId="51" fillId="0" borderId="53" xfId="11" applyBorder="1"/>
    <xf numFmtId="0" fontId="51" fillId="0" borderId="55" xfId="11" applyBorder="1"/>
    <xf numFmtId="0" fontId="51" fillId="0" borderId="34" xfId="11" applyBorder="1"/>
    <xf numFmtId="0" fontId="51" fillId="0" borderId="56" xfId="11" applyBorder="1"/>
    <xf numFmtId="0" fontId="51" fillId="0" borderId="57" xfId="11" applyBorder="1"/>
    <xf numFmtId="0" fontId="49" fillId="0" borderId="16" xfId="11" applyFont="1" applyBorder="1" applyAlignment="1">
      <alignment horizontal="center"/>
    </xf>
    <xf numFmtId="0" fontId="49" fillId="0" borderId="17" xfId="11" applyFont="1" applyBorder="1" applyAlignment="1">
      <alignment horizontal="center"/>
    </xf>
    <xf numFmtId="0" fontId="49" fillId="0" borderId="58" xfId="11" applyFont="1" applyBorder="1" applyAlignment="1">
      <alignment horizontal="center"/>
    </xf>
    <xf numFmtId="0" fontId="51" fillId="0" borderId="35" xfId="11" applyBorder="1"/>
    <xf numFmtId="0" fontId="51" fillId="0" borderId="33" xfId="11" applyBorder="1" applyAlignment="1">
      <alignment wrapText="1"/>
    </xf>
    <xf numFmtId="0" fontId="51" fillId="0" borderId="59" xfId="11" applyBorder="1"/>
    <xf numFmtId="0" fontId="51" fillId="0" borderId="44" xfId="11" applyBorder="1"/>
    <xf numFmtId="0" fontId="51" fillId="0" borderId="45" xfId="11" applyBorder="1"/>
    <xf numFmtId="0" fontId="32" fillId="0" borderId="0" xfId="0" applyFont="1"/>
    <xf numFmtId="0" fontId="10" fillId="0" borderId="0" xfId="0" applyFont="1" applyAlignment="1">
      <alignment horizontal="right"/>
    </xf>
    <xf numFmtId="14" fontId="10" fillId="0" borderId="0" xfId="0" applyNumberFormat="1" applyFont="1" applyAlignment="1">
      <alignment horizontal="center"/>
    </xf>
    <xf numFmtId="0" fontId="19" fillId="0" borderId="0" xfId="0" applyFont="1"/>
    <xf numFmtId="0" fontId="20" fillId="0" borderId="0" xfId="0" applyFont="1"/>
    <xf numFmtId="0" fontId="11" fillId="0" borderId="0" xfId="0" applyFont="1"/>
    <xf numFmtId="0" fontId="17" fillId="0" borderId="0" xfId="0" applyFont="1"/>
    <xf numFmtId="0" fontId="10" fillId="0" borderId="0" xfId="0" applyFont="1"/>
    <xf numFmtId="0" fontId="18" fillId="0" borderId="0" xfId="0" applyFont="1"/>
    <xf numFmtId="0" fontId="2" fillId="0" borderId="0" xfId="0" applyFont="1"/>
    <xf numFmtId="0" fontId="57" fillId="0" borderId="0" xfId="0" applyFont="1"/>
    <xf numFmtId="0" fontId="3" fillId="0" borderId="0" xfId="0" applyFont="1" applyAlignment="1">
      <alignment wrapText="1"/>
    </xf>
    <xf numFmtId="0" fontId="58" fillId="0" borderId="0" xfId="0" applyFont="1"/>
    <xf numFmtId="0" fontId="59" fillId="0" borderId="0" xfId="0" applyFont="1"/>
    <xf numFmtId="0" fontId="60" fillId="0" borderId="0" xfId="0" applyFont="1"/>
    <xf numFmtId="0" fontId="17" fillId="0" borderId="0" xfId="0" quotePrefix="1" applyFont="1"/>
    <xf numFmtId="3" fontId="28" fillId="0" borderId="0" xfId="0" applyNumberFormat="1" applyFont="1" applyBorder="1" applyAlignment="1">
      <alignment horizontal="center" vertical="center"/>
    </xf>
    <xf numFmtId="3" fontId="44" fillId="0" borderId="0" xfId="0" applyNumberFormat="1" applyFont="1" applyBorder="1" applyAlignment="1">
      <alignment horizontal="center" vertical="center"/>
    </xf>
    <xf numFmtId="3" fontId="39" fillId="0" borderId="0" xfId="0" applyNumberFormat="1" applyFont="1" applyBorder="1" applyAlignment="1">
      <alignment horizontal="center" vertical="center"/>
    </xf>
    <xf numFmtId="3" fontId="32" fillId="0" borderId="0" xfId="0" applyNumberFormat="1" applyFont="1" applyBorder="1" applyAlignment="1">
      <alignment horizontal="center" vertical="center"/>
    </xf>
    <xf numFmtId="0" fontId="14" fillId="0" borderId="0" xfId="0" applyFont="1" applyBorder="1" applyAlignment="1">
      <alignment horizontal="center" vertical="center"/>
    </xf>
    <xf numFmtId="3" fontId="39" fillId="0" borderId="21" xfId="0" applyNumberFormat="1" applyFont="1" applyBorder="1" applyAlignment="1">
      <alignment horizontal="center" vertical="center"/>
    </xf>
    <xf numFmtId="3" fontId="32" fillId="0" borderId="21" xfId="0" applyNumberFormat="1" applyFont="1" applyBorder="1" applyAlignment="1">
      <alignment horizontal="center" vertical="center"/>
    </xf>
    <xf numFmtId="0" fontId="14" fillId="0" borderId="18" xfId="0" applyFont="1" applyBorder="1" applyAlignment="1">
      <alignment horizontal="center" vertical="center"/>
    </xf>
    <xf numFmtId="3" fontId="24" fillId="0" borderId="18" xfId="0" applyNumberFormat="1" applyFont="1" applyBorder="1" applyAlignment="1">
      <alignment horizontal="center" vertical="center"/>
    </xf>
    <xf numFmtId="0" fontId="0" fillId="0" borderId="18" xfId="0" applyBorder="1" applyAlignment="1">
      <alignment vertical="center"/>
    </xf>
    <xf numFmtId="0" fontId="6" fillId="0" borderId="18" xfId="0" applyFont="1" applyBorder="1" applyAlignment="1">
      <alignment horizontal="center" vertical="center"/>
    </xf>
    <xf numFmtId="0" fontId="0" fillId="0" borderId="18" xfId="0" applyBorder="1" applyAlignment="1">
      <alignment horizontal="centerContinuous" vertical="center"/>
    </xf>
    <xf numFmtId="0" fontId="0" fillId="0" borderId="18" xfId="0" applyBorder="1" applyAlignment="1">
      <alignment horizontal="centerContinuous" vertical="center" wrapText="1"/>
    </xf>
    <xf numFmtId="0" fontId="0" fillId="0" borderId="18" xfId="0" applyBorder="1" applyAlignment="1" applyProtection="1">
      <alignment horizontal="centerContinuous" vertical="center"/>
    </xf>
    <xf numFmtId="183" fontId="35" fillId="0" borderId="0" xfId="0" applyNumberFormat="1" applyFont="1" applyBorder="1" applyAlignment="1">
      <alignment horizontal="right" vertical="center" wrapText="1"/>
    </xf>
    <xf numFmtId="3" fontId="38" fillId="0" borderId="24" xfId="10" applyNumberFormat="1" applyFont="1" applyBorder="1" applyAlignment="1">
      <alignment horizontal="center" vertical="center" wrapText="1"/>
    </xf>
    <xf numFmtId="0" fontId="0" fillId="5" borderId="3" xfId="0" applyFill="1" applyBorder="1" applyAlignment="1">
      <alignment horizontal="centerContinuous"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2" fillId="0" borderId="45" xfId="0" applyFont="1" applyBorder="1" applyAlignment="1">
      <alignment vertical="center" wrapText="1"/>
    </xf>
    <xf numFmtId="0" fontId="0" fillId="0" borderId="19" xfId="0" applyBorder="1" applyAlignment="1">
      <alignment vertical="center"/>
    </xf>
    <xf numFmtId="0" fontId="29" fillId="0" borderId="8" xfId="0" applyFont="1" applyBorder="1" applyAlignment="1">
      <alignment horizontal="left" vertical="center" wrapText="1"/>
    </xf>
    <xf numFmtId="3" fontId="2" fillId="0" borderId="0" xfId="10" applyNumberFormat="1" applyFont="1" applyAlignment="1">
      <alignment horizontal="right" vertical="center"/>
    </xf>
    <xf numFmtId="0" fontId="14" fillId="0" borderId="14" xfId="0" applyFont="1" applyBorder="1" applyAlignment="1">
      <alignment horizontal="center" vertical="center"/>
    </xf>
    <xf numFmtId="3" fontId="24" fillId="0" borderId="60" xfId="0" applyNumberFormat="1" applyFont="1" applyBorder="1" applyAlignment="1">
      <alignment horizontal="center" vertical="center"/>
    </xf>
    <xf numFmtId="3" fontId="24" fillId="0" borderId="37" xfId="0" applyNumberFormat="1" applyFont="1" applyBorder="1" applyAlignment="1">
      <alignment horizontal="center" vertical="center"/>
    </xf>
    <xf numFmtId="3" fontId="28" fillId="0" borderId="60" xfId="0" applyNumberFormat="1" applyFont="1" applyBorder="1" applyAlignment="1">
      <alignment horizontal="center" vertical="center"/>
    </xf>
    <xf numFmtId="3" fontId="44" fillId="0" borderId="60" xfId="0" applyNumberFormat="1" applyFont="1" applyBorder="1" applyAlignment="1">
      <alignment horizontal="center" vertical="center"/>
    </xf>
    <xf numFmtId="3" fontId="39" fillId="0" borderId="42" xfId="0" applyNumberFormat="1" applyFont="1" applyBorder="1" applyAlignment="1">
      <alignment horizontal="center" vertical="center"/>
    </xf>
    <xf numFmtId="3" fontId="32" fillId="0" borderId="42" xfId="0" applyNumberFormat="1" applyFont="1" applyBorder="1" applyAlignment="1">
      <alignment horizontal="center" vertical="center"/>
    </xf>
    <xf numFmtId="3" fontId="32" fillId="0" borderId="61" xfId="0" applyNumberFormat="1" applyFont="1" applyBorder="1" applyAlignment="1">
      <alignment horizontal="center" vertical="center"/>
    </xf>
    <xf numFmtId="3" fontId="39" fillId="0" borderId="60" xfId="0" applyNumberFormat="1" applyFont="1" applyBorder="1" applyAlignment="1">
      <alignment horizontal="center" vertical="center"/>
    </xf>
    <xf numFmtId="3" fontId="32" fillId="0" borderId="60" xfId="0" applyNumberFormat="1" applyFont="1" applyBorder="1" applyAlignment="1">
      <alignment horizontal="center" vertical="center"/>
    </xf>
    <xf numFmtId="3" fontId="32" fillId="0" borderId="62" xfId="0" applyNumberFormat="1" applyFont="1" applyBorder="1" applyAlignment="1">
      <alignment horizontal="center" vertical="center"/>
    </xf>
    <xf numFmtId="3" fontId="28" fillId="0" borderId="63" xfId="0" applyNumberFormat="1" applyFont="1" applyBorder="1" applyAlignment="1">
      <alignment horizontal="center" vertical="center"/>
    </xf>
    <xf numFmtId="198" fontId="10" fillId="0" borderId="0" xfId="3" applyNumberFormat="1" applyFont="1" applyAlignment="1">
      <alignment wrapText="1"/>
    </xf>
    <xf numFmtId="0" fontId="3" fillId="0" borderId="0" xfId="0" applyFont="1" applyAlignment="1"/>
    <xf numFmtId="9" fontId="39" fillId="6" borderId="31" xfId="9" applyFont="1" applyFill="1" applyBorder="1" applyAlignment="1" applyProtection="1">
      <alignment horizontal="right" vertical="center" wrapText="1"/>
      <protection locked="0"/>
    </xf>
    <xf numFmtId="0" fontId="39" fillId="0" borderId="0" xfId="0" applyFont="1" applyAlignment="1">
      <alignment horizontal="centerContinuous" vertical="center"/>
    </xf>
    <xf numFmtId="0" fontId="39" fillId="0" borderId="0" xfId="0" applyFont="1" applyAlignment="1">
      <alignment vertical="center"/>
    </xf>
    <xf numFmtId="0" fontId="37" fillId="0" borderId="0" xfId="0" applyFont="1" applyAlignment="1">
      <alignment horizontal="centerContinuous" vertical="center"/>
    </xf>
    <xf numFmtId="0" fontId="37" fillId="0" borderId="0" xfId="0" applyFont="1" applyAlignment="1">
      <alignment vertical="center"/>
    </xf>
    <xf numFmtId="0" fontId="37" fillId="0" borderId="0" xfId="0" applyFont="1" applyBorder="1" applyAlignment="1">
      <alignment horizontal="centerContinuous" vertical="center"/>
    </xf>
    <xf numFmtId="0" fontId="37" fillId="0" borderId="8" xfId="0" applyFont="1" applyBorder="1" applyAlignment="1">
      <alignment vertical="center"/>
    </xf>
    <xf numFmtId="0" fontId="32" fillId="0" borderId="44" xfId="0" applyFont="1" applyBorder="1" applyAlignment="1">
      <alignment horizontal="left" vertical="center"/>
    </xf>
    <xf numFmtId="0" fontId="32" fillId="0" borderId="34" xfId="0" applyFont="1" applyBorder="1" applyAlignment="1">
      <alignment horizontal="centerContinuous" vertical="center" wrapText="1"/>
    </xf>
    <xf numFmtId="0" fontId="32" fillId="0" borderId="34" xfId="0" applyFont="1" applyBorder="1"/>
    <xf numFmtId="177" fontId="61" fillId="6" borderId="64" xfId="0" applyNumberFormat="1" applyFont="1" applyFill="1" applyBorder="1" applyAlignment="1" applyProtection="1">
      <alignment horizontal="right" vertical="center" wrapText="1"/>
      <protection locked="0"/>
    </xf>
    <xf numFmtId="0" fontId="30" fillId="0" borderId="0" xfId="0" applyFont="1" applyAlignment="1">
      <alignment horizontal="centerContinuous" vertical="center"/>
    </xf>
    <xf numFmtId="0" fontId="30" fillId="0" borderId="0" xfId="0" applyFont="1" applyAlignment="1">
      <alignment vertical="center"/>
    </xf>
    <xf numFmtId="0" fontId="30" fillId="0" borderId="34" xfId="0" applyFont="1" applyBorder="1" applyAlignment="1">
      <alignment horizontal="centerContinuous" vertical="center"/>
    </xf>
    <xf numFmtId="0" fontId="30" fillId="0" borderId="45" xfId="0" applyFont="1" applyBorder="1" applyAlignment="1">
      <alignment vertical="center"/>
    </xf>
    <xf numFmtId="0" fontId="32" fillId="0" borderId="65" xfId="0" applyFont="1" applyBorder="1" applyAlignment="1">
      <alignment horizontal="left" vertical="center"/>
    </xf>
    <xf numFmtId="3" fontId="26" fillId="0" borderId="66" xfId="0" applyNumberFormat="1" applyFont="1" applyBorder="1" applyAlignment="1">
      <alignment horizontal="center" vertical="center" wrapText="1"/>
    </xf>
    <xf numFmtId="0" fontId="26" fillId="0" borderId="66" xfId="0" applyFont="1" applyBorder="1" applyAlignment="1">
      <alignment vertical="center" wrapText="1"/>
    </xf>
    <xf numFmtId="3" fontId="41" fillId="0" borderId="66" xfId="0" applyNumberFormat="1" applyFont="1" applyBorder="1" applyAlignment="1">
      <alignment horizontal="center" vertical="center" wrapText="1"/>
    </xf>
    <xf numFmtId="3" fontId="3" fillId="0" borderId="67" xfId="10" applyNumberFormat="1" applyFont="1" applyBorder="1" applyAlignment="1">
      <alignment horizontal="center" vertical="center"/>
    </xf>
    <xf numFmtId="3" fontId="22" fillId="0" borderId="66" xfId="0" applyNumberFormat="1" applyFont="1" applyBorder="1" applyAlignment="1">
      <alignment horizontal="center" vertical="center"/>
    </xf>
    <xf numFmtId="3" fontId="22" fillId="0" borderId="66" xfId="0" applyNumberFormat="1" applyFont="1" applyBorder="1" applyAlignment="1">
      <alignment vertical="center"/>
    </xf>
    <xf numFmtId="3" fontId="37" fillId="0" borderId="66" xfId="10" applyNumberFormat="1" applyFont="1" applyBorder="1" applyAlignment="1">
      <alignment vertical="center"/>
    </xf>
    <xf numFmtId="3" fontId="30" fillId="0" borderId="66" xfId="10" applyNumberFormat="1" applyFont="1" applyBorder="1" applyAlignment="1">
      <alignment vertical="center"/>
    </xf>
    <xf numFmtId="3" fontId="30" fillId="0" borderId="49" xfId="10" applyNumberFormat="1" applyFont="1" applyBorder="1" applyAlignment="1">
      <alignment vertical="center"/>
    </xf>
    <xf numFmtId="0" fontId="9" fillId="0" borderId="0" xfId="0" applyFont="1"/>
    <xf numFmtId="0" fontId="25" fillId="0" borderId="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4" xfId="0" applyFont="1" applyBorder="1" applyAlignment="1">
      <alignment horizontal="center" vertical="center" wrapText="1"/>
    </xf>
    <xf numFmtId="0" fontId="40" fillId="0" borderId="7" xfId="0" applyFont="1" applyBorder="1" applyAlignment="1">
      <alignment horizontal="center" vertical="center"/>
    </xf>
    <xf numFmtId="0" fontId="40" fillId="0" borderId="0" xfId="0" applyFont="1" applyBorder="1" applyAlignment="1">
      <alignment horizontal="center" vertical="center"/>
    </xf>
    <xf numFmtId="0" fontId="40" fillId="0" borderId="24" xfId="0" applyFont="1" applyBorder="1" applyAlignment="1">
      <alignment horizontal="center" vertical="center"/>
    </xf>
    <xf numFmtId="0" fontId="0" fillId="0" borderId="7" xfId="0" applyBorder="1" applyAlignment="1">
      <alignment vertical="center"/>
    </xf>
    <xf numFmtId="0" fontId="62" fillId="0" borderId="21" xfId="0" applyFont="1" applyBorder="1" applyAlignment="1">
      <alignment horizontal="center" vertical="center" wrapText="1"/>
    </xf>
    <xf numFmtId="3" fontId="62" fillId="0" borderId="21" xfId="0" applyNumberFormat="1" applyFont="1" applyBorder="1" applyAlignment="1">
      <alignment horizontal="center" vertical="center" wrapText="1"/>
    </xf>
    <xf numFmtId="0" fontId="36" fillId="0" borderId="7"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3" xfId="0" applyFont="1" applyBorder="1" applyAlignment="1">
      <alignment horizontal="center" vertical="center" wrapText="1"/>
    </xf>
    <xf numFmtId="0" fontId="36" fillId="0" borderId="0" xfId="0" applyFont="1" applyBorder="1" applyAlignment="1">
      <alignment horizontal="center" vertical="center" wrapText="1"/>
    </xf>
    <xf numFmtId="0" fontId="27" fillId="0" borderId="7" xfId="0" applyFont="1" applyBorder="1" applyAlignment="1">
      <alignment horizontal="center" vertical="center" wrapText="1"/>
    </xf>
    <xf numFmtId="14" fontId="12" fillId="0" borderId="24" xfId="0" applyNumberFormat="1" applyFont="1" applyBorder="1" applyAlignment="1">
      <alignment horizontal="center" vertical="center"/>
    </xf>
    <xf numFmtId="0" fontId="14" fillId="5" borderId="6" xfId="0" applyFont="1" applyFill="1" applyBorder="1" applyAlignment="1">
      <alignment horizontal="center" vertical="center"/>
    </xf>
    <xf numFmtId="3" fontId="24" fillId="5" borderId="21" xfId="0" applyNumberFormat="1" applyFont="1" applyFill="1" applyBorder="1" applyAlignment="1">
      <alignment horizontal="center" vertical="center"/>
    </xf>
    <xf numFmtId="3" fontId="24" fillId="5" borderId="0" xfId="0" applyNumberFormat="1" applyFont="1" applyFill="1" applyBorder="1" applyAlignment="1">
      <alignment horizontal="center" vertical="center"/>
    </xf>
    <xf numFmtId="3" fontId="28" fillId="5" borderId="21" xfId="0" applyNumberFormat="1" applyFont="1" applyFill="1" applyBorder="1" applyAlignment="1">
      <alignment horizontal="center" vertical="center"/>
    </xf>
    <xf numFmtId="3" fontId="44" fillId="5" borderId="21" xfId="0" applyNumberFormat="1" applyFont="1" applyFill="1" applyBorder="1" applyAlignment="1">
      <alignment horizontal="center" vertical="center"/>
    </xf>
    <xf numFmtId="3" fontId="44" fillId="5" borderId="7" xfId="0" applyNumberFormat="1" applyFont="1" applyFill="1" applyBorder="1" applyAlignment="1">
      <alignment horizontal="center" vertical="center"/>
    </xf>
    <xf numFmtId="3" fontId="44" fillId="5" borderId="24" xfId="0" applyNumberFormat="1" applyFont="1" applyFill="1" applyBorder="1" applyAlignment="1">
      <alignment horizontal="center" vertical="center"/>
    </xf>
    <xf numFmtId="3" fontId="39" fillId="5" borderId="21" xfId="0" applyNumberFormat="1" applyFont="1" applyFill="1" applyBorder="1" applyAlignment="1">
      <alignment horizontal="center" vertical="center"/>
    </xf>
    <xf numFmtId="3" fontId="32" fillId="5" borderId="21" xfId="0" applyNumberFormat="1" applyFont="1" applyFill="1" applyBorder="1" applyAlignment="1">
      <alignment horizontal="center" vertical="center"/>
    </xf>
    <xf numFmtId="3" fontId="32" fillId="5" borderId="23" xfId="0" applyNumberFormat="1" applyFont="1" applyFill="1" applyBorder="1" applyAlignment="1">
      <alignment horizontal="center" vertical="center"/>
    </xf>
    <xf numFmtId="0" fontId="14" fillId="5" borderId="67" xfId="0" applyFont="1" applyFill="1" applyBorder="1" applyAlignment="1">
      <alignment horizontal="center" vertical="center"/>
    </xf>
    <xf numFmtId="3" fontId="24" fillId="5" borderId="66" xfId="0" applyNumberFormat="1" applyFont="1" applyFill="1" applyBorder="1" applyAlignment="1">
      <alignment horizontal="center" vertical="center"/>
    </xf>
    <xf numFmtId="3" fontId="28" fillId="5" borderId="66" xfId="0" applyNumberFormat="1" applyFont="1" applyFill="1" applyBorder="1" applyAlignment="1">
      <alignment horizontal="center" vertical="center"/>
    </xf>
    <xf numFmtId="3" fontId="44" fillId="5" borderId="66" xfId="0" applyNumberFormat="1" applyFont="1" applyFill="1" applyBorder="1" applyAlignment="1">
      <alignment horizontal="center" vertical="center"/>
    </xf>
    <xf numFmtId="3" fontId="39" fillId="5" borderId="66" xfId="0" applyNumberFormat="1" applyFont="1" applyFill="1" applyBorder="1" applyAlignment="1">
      <alignment horizontal="center" vertical="center"/>
    </xf>
    <xf numFmtId="3" fontId="32" fillId="5" borderId="66" xfId="0" applyNumberFormat="1" applyFont="1" applyFill="1" applyBorder="1" applyAlignment="1">
      <alignment horizontal="center" vertical="center"/>
    </xf>
    <xf numFmtId="3" fontId="32" fillId="5" borderId="49" xfId="0" applyNumberFormat="1" applyFont="1" applyFill="1" applyBorder="1" applyAlignment="1">
      <alignment horizontal="center" vertical="center"/>
    </xf>
    <xf numFmtId="3" fontId="24" fillId="5" borderId="7" xfId="0" applyNumberFormat="1" applyFont="1" applyFill="1" applyBorder="1" applyAlignment="1">
      <alignment horizontal="center" vertical="center"/>
    </xf>
    <xf numFmtId="3" fontId="28" fillId="5" borderId="24" xfId="0" applyNumberFormat="1" applyFont="1" applyFill="1" applyBorder="1" applyAlignment="1">
      <alignment horizontal="center" vertical="center"/>
    </xf>
    <xf numFmtId="3" fontId="39" fillId="5" borderId="7" xfId="0" applyNumberFormat="1" applyFont="1" applyFill="1" applyBorder="1" applyAlignment="1">
      <alignment horizontal="center" vertical="center"/>
    </xf>
    <xf numFmtId="3" fontId="32" fillId="5" borderId="7" xfId="0" applyNumberFormat="1" applyFont="1" applyFill="1" applyBorder="1" applyAlignment="1">
      <alignment horizontal="center" vertical="center"/>
    </xf>
    <xf numFmtId="3" fontId="24" fillId="5" borderId="64" xfId="0" applyNumberFormat="1" applyFont="1" applyFill="1" applyBorder="1" applyAlignment="1">
      <alignment horizontal="center" vertical="center"/>
    </xf>
    <xf numFmtId="3" fontId="28" fillId="5" borderId="68" xfId="0" applyNumberFormat="1" applyFont="1" applyFill="1" applyBorder="1" applyAlignment="1">
      <alignment horizontal="center" vertical="center"/>
    </xf>
    <xf numFmtId="3" fontId="28" fillId="5" borderId="33" xfId="0" applyNumberFormat="1" applyFont="1" applyFill="1" applyBorder="1" applyAlignment="1">
      <alignment horizontal="center" vertical="center"/>
    </xf>
    <xf numFmtId="3" fontId="44" fillId="5" borderId="33" xfId="0" applyNumberFormat="1" applyFont="1" applyFill="1" applyBorder="1" applyAlignment="1">
      <alignment horizontal="center" vertical="center"/>
    </xf>
    <xf numFmtId="3" fontId="39" fillId="5" borderId="64" xfId="0" applyNumberFormat="1" applyFont="1" applyFill="1" applyBorder="1" applyAlignment="1">
      <alignment horizontal="center" vertical="center"/>
    </xf>
    <xf numFmtId="3" fontId="32" fillId="5" borderId="64" xfId="0" applyNumberFormat="1" applyFont="1" applyFill="1" applyBorder="1" applyAlignment="1">
      <alignment horizontal="center" vertical="center"/>
    </xf>
    <xf numFmtId="9" fontId="36" fillId="0" borderId="7" xfId="0" applyNumberFormat="1" applyFont="1" applyFill="1" applyBorder="1" applyAlignment="1">
      <alignment horizontal="right" vertical="center" wrapText="1"/>
    </xf>
    <xf numFmtId="0" fontId="36" fillId="0" borderId="0" xfId="0" applyFont="1" applyBorder="1" applyAlignment="1">
      <alignment vertical="center"/>
    </xf>
    <xf numFmtId="1" fontId="39" fillId="0" borderId="31" xfId="0" applyNumberFormat="1" applyFont="1" applyFill="1" applyBorder="1" applyAlignment="1" applyProtection="1">
      <alignment horizontal="right" vertical="center" wrapText="1"/>
      <protection locked="0"/>
    </xf>
    <xf numFmtId="176" fontId="32" fillId="6" borderId="31" xfId="0" applyNumberFormat="1" applyFont="1" applyFill="1" applyBorder="1" applyAlignment="1" applyProtection="1">
      <alignment horizontal="right" vertical="center" wrapText="1"/>
      <protection locked="0"/>
    </xf>
    <xf numFmtId="176" fontId="39" fillId="6" borderId="29" xfId="0" applyNumberFormat="1" applyFont="1" applyFill="1" applyBorder="1" applyAlignment="1" applyProtection="1">
      <alignment horizontal="right" vertical="center" wrapText="1"/>
      <protection locked="0"/>
    </xf>
    <xf numFmtId="176" fontId="32" fillId="6" borderId="29" xfId="0" applyNumberFormat="1" applyFont="1" applyFill="1" applyBorder="1" applyAlignment="1" applyProtection="1">
      <alignment horizontal="right" vertical="center" wrapText="1"/>
      <protection locked="0"/>
    </xf>
    <xf numFmtId="176" fontId="32" fillId="6" borderId="44" xfId="0" applyNumberFormat="1" applyFont="1" applyFill="1" applyBorder="1" applyAlignment="1" applyProtection="1">
      <alignment horizontal="right" vertical="center" wrapText="1"/>
      <protection locked="0"/>
    </xf>
    <xf numFmtId="176" fontId="39" fillId="6" borderId="30" xfId="0" applyNumberFormat="1" applyFont="1" applyFill="1" applyBorder="1" applyAlignment="1" applyProtection="1">
      <alignment horizontal="right" vertical="center" wrapText="1"/>
      <protection locked="0"/>
    </xf>
    <xf numFmtId="176" fontId="32" fillId="6" borderId="30" xfId="0" applyNumberFormat="1" applyFont="1" applyFill="1" applyBorder="1" applyAlignment="1" applyProtection="1">
      <alignment horizontal="right" vertical="center" wrapText="1"/>
      <protection locked="0"/>
    </xf>
    <xf numFmtId="176" fontId="32" fillId="6" borderId="34" xfId="0" applyNumberFormat="1" applyFont="1" applyFill="1" applyBorder="1" applyAlignment="1" applyProtection="1">
      <alignment horizontal="right" vertical="center" wrapText="1"/>
      <protection locked="0"/>
    </xf>
    <xf numFmtId="0" fontId="12" fillId="0" borderId="0" xfId="0" applyFont="1" applyAlignment="1">
      <alignment vertical="center"/>
    </xf>
    <xf numFmtId="0" fontId="16" fillId="0" borderId="21" xfId="0" applyFont="1" applyBorder="1" applyAlignment="1">
      <alignment vertical="center"/>
    </xf>
    <xf numFmtId="0" fontId="16" fillId="0" borderId="21" xfId="0" applyFont="1" applyBorder="1" applyAlignment="1">
      <alignment horizontal="center" vertical="center" wrapText="1"/>
    </xf>
    <xf numFmtId="0" fontId="27" fillId="0" borderId="21" xfId="0" applyFont="1" applyBorder="1" applyAlignment="1">
      <alignment horizontal="center" vertical="center" wrapText="1"/>
    </xf>
    <xf numFmtId="0" fontId="36" fillId="0" borderId="21" xfId="0" applyFont="1" applyBorder="1" applyAlignment="1">
      <alignment horizontal="center" vertical="center" wrapText="1"/>
    </xf>
    <xf numFmtId="0" fontId="47" fillId="0" borderId="21" xfId="0" applyFont="1" applyBorder="1" applyAlignment="1">
      <alignment horizontal="center" vertical="center" wrapText="1"/>
    </xf>
    <xf numFmtId="0" fontId="12" fillId="0" borderId="0" xfId="0" applyFont="1" applyAlignment="1">
      <alignment horizontal="centerContinuous" vertical="center"/>
    </xf>
    <xf numFmtId="0" fontId="12" fillId="0" borderId="0" xfId="0" applyFont="1" applyAlignment="1">
      <alignment vertical="center" wrapText="1"/>
    </xf>
    <xf numFmtId="0" fontId="12" fillId="0" borderId="67" xfId="0" applyFont="1" applyBorder="1" applyAlignment="1">
      <alignment vertical="center" wrapText="1"/>
    </xf>
    <xf numFmtId="0" fontId="16" fillId="0" borderId="66" xfId="0" applyFont="1" applyBorder="1" applyAlignment="1">
      <alignment vertical="center" wrapText="1"/>
    </xf>
    <xf numFmtId="3" fontId="27" fillId="0" borderId="66" xfId="0" applyNumberFormat="1" applyFont="1" applyBorder="1" applyAlignment="1">
      <alignment horizontal="center" vertical="center" wrapText="1"/>
    </xf>
    <xf numFmtId="0" fontId="27" fillId="0" borderId="66" xfId="0" applyFont="1" applyBorder="1" applyAlignment="1">
      <alignment vertical="center" wrapText="1"/>
    </xf>
    <xf numFmtId="3" fontId="62" fillId="0" borderId="66" xfId="0" applyNumberFormat="1" applyFont="1" applyBorder="1" applyAlignment="1">
      <alignment horizontal="center" vertical="center" wrapText="1"/>
    </xf>
    <xf numFmtId="0" fontId="62" fillId="0" borderId="66" xfId="0" applyFont="1" applyBorder="1" applyAlignment="1">
      <alignment vertical="center" wrapText="1"/>
    </xf>
    <xf numFmtId="0" fontId="36" fillId="0" borderId="66" xfId="0" applyFont="1" applyBorder="1" applyAlignment="1">
      <alignment vertical="center" wrapText="1"/>
    </xf>
    <xf numFmtId="0" fontId="47" fillId="0" borderId="66" xfId="0" applyFont="1" applyBorder="1" applyAlignment="1">
      <alignment vertical="center" wrapText="1"/>
    </xf>
    <xf numFmtId="0" fontId="47" fillId="0" borderId="49" xfId="0" applyFont="1" applyBorder="1" applyAlignment="1">
      <alignment vertical="center" wrapText="1"/>
    </xf>
    <xf numFmtId="0" fontId="16" fillId="0" borderId="21" xfId="0" applyFont="1" applyBorder="1" applyAlignment="1">
      <alignment horizontal="center" vertical="center"/>
    </xf>
    <xf numFmtId="0" fontId="16" fillId="0" borderId="7" xfId="0" applyFont="1" applyBorder="1" applyAlignment="1">
      <alignment horizontal="center" vertical="center" wrapText="1"/>
    </xf>
    <xf numFmtId="0" fontId="12" fillId="0" borderId="67" xfId="0" applyFont="1" applyBorder="1" applyAlignment="1">
      <alignment horizontal="center" vertical="center" wrapText="1"/>
    </xf>
    <xf numFmtId="0" fontId="16" fillId="0" borderId="66" xfId="0" applyFont="1" applyBorder="1" applyAlignment="1">
      <alignment horizontal="center" vertical="center" wrapText="1"/>
    </xf>
    <xf numFmtId="0" fontId="27" fillId="0" borderId="34" xfId="0" applyFont="1" applyBorder="1" applyAlignment="1">
      <alignment horizontal="center" vertical="center" wrapText="1"/>
    </xf>
    <xf numFmtId="3" fontId="62" fillId="0" borderId="64" xfId="0" applyNumberFormat="1" applyFont="1" applyBorder="1" applyAlignment="1">
      <alignment horizontal="center" vertical="center" wrapText="1"/>
    </xf>
    <xf numFmtId="0" fontId="62" fillId="0" borderId="68" xfId="0" applyFont="1" applyBorder="1" applyAlignment="1">
      <alignment horizontal="center" vertical="center" wrapText="1"/>
    </xf>
    <xf numFmtId="0" fontId="47" fillId="0" borderId="45" xfId="0" applyFont="1" applyBorder="1" applyAlignment="1">
      <alignment vertical="center" wrapText="1"/>
    </xf>
    <xf numFmtId="0" fontId="36" fillId="0" borderId="68" xfId="0" applyFont="1" applyBorder="1" applyAlignment="1">
      <alignment vertical="center" wrapText="1"/>
    </xf>
    <xf numFmtId="0" fontId="51" fillId="0" borderId="0" xfId="11" applyFont="1" applyBorder="1" applyAlignment="1">
      <alignment horizontal="left" wrapText="1"/>
    </xf>
    <xf numFmtId="0" fontId="65" fillId="0" borderId="0" xfId="11" applyFont="1"/>
    <xf numFmtId="0" fontId="51" fillId="0" borderId="0" xfId="11" applyFont="1"/>
    <xf numFmtId="0" fontId="51" fillId="0" borderId="6" xfId="11" applyFill="1" applyBorder="1" applyAlignment="1">
      <alignment horizontal="center"/>
    </xf>
    <xf numFmtId="2" fontId="51" fillId="10" borderId="53" xfId="11" applyNumberFormat="1" applyFill="1" applyBorder="1" applyAlignment="1">
      <alignment horizontal="center"/>
    </xf>
    <xf numFmtId="2" fontId="51" fillId="10" borderId="54" xfId="11" applyNumberFormat="1" applyFill="1" applyBorder="1" applyAlignment="1">
      <alignment horizontal="center"/>
    </xf>
    <xf numFmtId="2" fontId="51" fillId="0" borderId="53" xfId="11" applyNumberFormat="1" applyBorder="1" applyAlignment="1">
      <alignment horizontal="center"/>
    </xf>
    <xf numFmtId="2" fontId="51" fillId="0" borderId="54" xfId="11" applyNumberFormat="1" applyBorder="1" applyAlignment="1">
      <alignment horizontal="center"/>
    </xf>
    <xf numFmtId="0" fontId="51" fillId="10" borderId="69" xfId="11" applyFill="1" applyBorder="1"/>
    <xf numFmtId="0" fontId="51" fillId="10" borderId="70" xfId="11" applyFill="1" applyBorder="1"/>
    <xf numFmtId="0" fontId="51" fillId="10" borderId="15" xfId="11" applyFill="1" applyBorder="1"/>
    <xf numFmtId="0" fontId="51" fillId="10" borderId="8" xfId="11" applyFill="1" applyBorder="1"/>
    <xf numFmtId="2" fontId="51" fillId="10" borderId="53" xfId="11" applyNumberFormat="1" applyFill="1" applyBorder="1"/>
    <xf numFmtId="2" fontId="51" fillId="10" borderId="54" xfId="11" applyNumberFormat="1" applyFill="1" applyBorder="1"/>
    <xf numFmtId="2" fontId="51" fillId="0" borderId="53" xfId="11" applyNumberFormat="1" applyBorder="1"/>
    <xf numFmtId="2" fontId="51" fillId="0" borderId="54" xfId="11" applyNumberFormat="1" applyBorder="1"/>
    <xf numFmtId="2" fontId="51" fillId="0" borderId="55" xfId="11" applyNumberFormat="1" applyBorder="1"/>
    <xf numFmtId="2" fontId="51" fillId="0" borderId="57" xfId="11" applyNumberFormat="1" applyBorder="1"/>
    <xf numFmtId="0" fontId="51" fillId="0" borderId="53" xfId="11" applyBorder="1" applyAlignment="1">
      <alignment horizontal="center"/>
    </xf>
    <xf numFmtId="2" fontId="51" fillId="10" borderId="23" xfId="11" applyNumberFormat="1" applyFill="1" applyBorder="1" applyAlignment="1">
      <alignment horizontal="center"/>
    </xf>
    <xf numFmtId="0" fontId="51" fillId="10" borderId="39" xfId="11" applyFill="1" applyBorder="1" applyAlignment="1">
      <alignment horizontal="left"/>
    </xf>
    <xf numFmtId="0" fontId="51" fillId="10" borderId="41" xfId="11" applyFill="1" applyBorder="1"/>
    <xf numFmtId="0" fontId="51" fillId="0" borderId="39" xfId="11" applyBorder="1" applyAlignment="1">
      <alignment horizontal="left"/>
    </xf>
    <xf numFmtId="0" fontId="51" fillId="0" borderId="41" xfId="11" applyBorder="1"/>
    <xf numFmtId="0" fontId="51" fillId="10" borderId="39" xfId="11" applyFont="1" applyFill="1" applyBorder="1" applyAlignment="1">
      <alignment horizontal="left"/>
    </xf>
    <xf numFmtId="0" fontId="51" fillId="10" borderId="39" xfId="11" applyFill="1" applyBorder="1"/>
    <xf numFmtId="0" fontId="51" fillId="0" borderId="39" xfId="11" applyBorder="1"/>
    <xf numFmtId="0" fontId="51" fillId="0" borderId="71" xfId="11" applyBorder="1"/>
    <xf numFmtId="0" fontId="51" fillId="0" borderId="72" xfId="11" applyBorder="1"/>
    <xf numFmtId="0" fontId="51" fillId="0" borderId="70" xfId="11" applyBorder="1"/>
    <xf numFmtId="0" fontId="51" fillId="0" borderId="36" xfId="11" applyBorder="1"/>
    <xf numFmtId="9" fontId="13" fillId="5" borderId="43" xfId="11" applyNumberFormat="1" applyFont="1" applyFill="1" applyBorder="1"/>
    <xf numFmtId="0" fontId="51" fillId="5" borderId="18" xfId="11" applyFill="1" applyBorder="1"/>
    <xf numFmtId="0" fontId="51" fillId="5" borderId="19" xfId="11" applyFill="1" applyBorder="1"/>
    <xf numFmtId="0" fontId="51" fillId="0" borderId="15" xfId="11" applyFont="1" applyBorder="1"/>
    <xf numFmtId="0" fontId="51" fillId="0" borderId="15" xfId="11" quotePrefix="1" applyFont="1" applyBorder="1"/>
    <xf numFmtId="0" fontId="51" fillId="0" borderId="0" xfId="11" applyFont="1" applyBorder="1"/>
    <xf numFmtId="0" fontId="51" fillId="0" borderId="15" xfId="11" applyFont="1" applyBorder="1" applyAlignment="1">
      <alignment horizontal="center"/>
    </xf>
    <xf numFmtId="0" fontId="51" fillId="0" borderId="0" xfId="11" applyBorder="1" applyAlignment="1">
      <alignment horizontal="center"/>
    </xf>
    <xf numFmtId="0" fontId="51" fillId="0" borderId="15" xfId="11" applyFont="1" applyBorder="1" applyAlignment="1">
      <alignment horizontal="left" wrapText="1"/>
    </xf>
    <xf numFmtId="0" fontId="51" fillId="0" borderId="15" xfId="11" applyBorder="1" applyAlignment="1">
      <alignment horizontal="left" wrapText="1"/>
    </xf>
    <xf numFmtId="0" fontId="51" fillId="0" borderId="0" xfId="11" applyBorder="1" applyAlignment="1">
      <alignment horizontal="left" wrapText="1"/>
    </xf>
    <xf numFmtId="0" fontId="51" fillId="0" borderId="15" xfId="11" quotePrefix="1" applyFont="1" applyBorder="1" applyAlignment="1">
      <alignment horizontal="left" wrapText="1"/>
    </xf>
    <xf numFmtId="0" fontId="51" fillId="0" borderId="15" xfId="11" applyFont="1" applyBorder="1" applyAlignment="1">
      <alignment horizontal="center" wrapText="1"/>
    </xf>
    <xf numFmtId="0" fontId="19" fillId="0" borderId="15" xfId="11" applyFont="1" applyBorder="1"/>
    <xf numFmtId="0" fontId="19" fillId="0" borderId="0" xfId="11" applyFont="1" applyBorder="1"/>
    <xf numFmtId="0" fontId="51" fillId="0" borderId="15" xfId="11" applyFont="1" applyBorder="1" applyAlignment="1">
      <alignment horizontal="right" vertical="top"/>
    </xf>
    <xf numFmtId="0" fontId="51" fillId="0" borderId="15" xfId="11" applyFont="1" applyBorder="1" applyAlignment="1">
      <alignment horizontal="right" vertical="top" wrapText="1"/>
    </xf>
    <xf numFmtId="0" fontId="51" fillId="0" borderId="0" xfId="11" quotePrefix="1" applyFont="1" applyBorder="1"/>
    <xf numFmtId="0" fontId="51" fillId="0" borderId="2" xfId="11" applyFont="1" applyBorder="1"/>
    <xf numFmtId="0" fontId="51" fillId="0" borderId="73" xfId="11" applyFont="1" applyBorder="1"/>
    <xf numFmtId="0" fontId="51" fillId="0" borderId="13" xfId="11" applyFont="1" applyBorder="1"/>
    <xf numFmtId="0" fontId="51" fillId="0" borderId="18" xfId="11" applyFont="1" applyBorder="1"/>
    <xf numFmtId="0" fontId="51" fillId="0" borderId="74" xfId="11" applyFont="1" applyBorder="1"/>
    <xf numFmtId="0" fontId="51" fillId="0" borderId="75" xfId="11" applyFont="1" applyBorder="1"/>
    <xf numFmtId="0" fontId="51" fillId="0" borderId="76" xfId="11" quotePrefix="1" applyFont="1" applyBorder="1"/>
    <xf numFmtId="0" fontId="51" fillId="0" borderId="77" xfId="11" quotePrefix="1" applyFont="1" applyBorder="1"/>
    <xf numFmtId="0" fontId="51" fillId="0" borderId="18" xfId="11" applyBorder="1"/>
    <xf numFmtId="0" fontId="51" fillId="0" borderId="13" xfId="11" applyBorder="1"/>
    <xf numFmtId="0" fontId="51" fillId="0" borderId="2" xfId="11" applyBorder="1"/>
    <xf numFmtId="0" fontId="51" fillId="0" borderId="73" xfId="11" applyBorder="1"/>
    <xf numFmtId="0" fontId="51" fillId="0" borderId="75" xfId="11" applyBorder="1"/>
    <xf numFmtId="0" fontId="51" fillId="0" borderId="76" xfId="11" applyBorder="1"/>
    <xf numFmtId="0" fontId="51" fillId="0" borderId="76" xfId="11" applyFont="1" applyBorder="1"/>
    <xf numFmtId="0" fontId="51" fillId="0" borderId="77" xfId="11" applyBorder="1"/>
    <xf numFmtId="0" fontId="51" fillId="0" borderId="77" xfId="11" applyFont="1" applyBorder="1"/>
    <xf numFmtId="16" fontId="51" fillId="10" borderId="76" xfId="11" quotePrefix="1" applyNumberFormat="1" applyFont="1" applyFill="1" applyBorder="1"/>
    <xf numFmtId="0" fontId="51" fillId="10" borderId="2" xfId="11" applyFont="1" applyFill="1" applyBorder="1"/>
    <xf numFmtId="0" fontId="51" fillId="10" borderId="2" xfId="11" applyFill="1" applyBorder="1"/>
    <xf numFmtId="0" fontId="51" fillId="10" borderId="76" xfId="11" applyFill="1" applyBorder="1"/>
    <xf numFmtId="0" fontId="51" fillId="10" borderId="76" xfId="11" quotePrefix="1" applyFont="1" applyFill="1" applyBorder="1"/>
    <xf numFmtId="0" fontId="48" fillId="0" borderId="0" xfId="2" applyBorder="1" applyAlignment="1" applyProtection="1"/>
    <xf numFmtId="0" fontId="49" fillId="5" borderId="43" xfId="11" applyFont="1" applyFill="1" applyBorder="1" applyAlignment="1">
      <alignment horizontal="left"/>
    </xf>
    <xf numFmtId="0" fontId="48" fillId="0" borderId="0" xfId="2" applyAlignment="1" applyProtection="1"/>
    <xf numFmtId="0" fontId="66" fillId="0" borderId="0" xfId="0" applyFont="1" applyAlignment="1">
      <alignment horizontal="right"/>
    </xf>
    <xf numFmtId="0" fontId="66" fillId="0" borderId="0" xfId="0" applyFont="1"/>
    <xf numFmtId="0" fontId="67" fillId="0" borderId="0" xfId="2" applyFont="1" applyAlignment="1" applyProtection="1"/>
    <xf numFmtId="0" fontId="66" fillId="0" borderId="0" xfId="0" applyFont="1" applyAlignment="1">
      <alignment horizontal="left"/>
    </xf>
    <xf numFmtId="0" fontId="68" fillId="0" borderId="0" xfId="0" applyFont="1"/>
    <xf numFmtId="0" fontId="66" fillId="0" borderId="0" xfId="0" applyFont="1" applyAlignment="1">
      <alignment wrapText="1"/>
    </xf>
    <xf numFmtId="0" fontId="48" fillId="0" borderId="0" xfId="2" applyFont="1" applyBorder="1" applyAlignment="1" applyProtection="1"/>
    <xf numFmtId="0" fontId="69" fillId="0" borderId="0" xfId="0" applyFont="1"/>
    <xf numFmtId="0" fontId="66" fillId="0" borderId="0" xfId="0" applyFont="1" applyAlignment="1">
      <alignment horizontal="right" wrapText="1"/>
    </xf>
    <xf numFmtId="0" fontId="68" fillId="0" borderId="0" xfId="0" applyFont="1" applyFill="1"/>
    <xf numFmtId="0" fontId="69" fillId="0" borderId="0" xfId="0" applyFont="1" applyFill="1"/>
    <xf numFmtId="3" fontId="10" fillId="0" borderId="0" xfId="0" applyNumberFormat="1" applyFont="1" applyFill="1"/>
    <xf numFmtId="0" fontId="66" fillId="0" borderId="0" xfId="0" applyFont="1" applyFill="1" applyAlignment="1">
      <alignment wrapText="1"/>
    </xf>
    <xf numFmtId="0" fontId="59" fillId="0" borderId="0" xfId="0" applyFont="1" applyFill="1"/>
    <xf numFmtId="0" fontId="0" fillId="0" borderId="0" xfId="0" applyFill="1"/>
    <xf numFmtId="0" fontId="66" fillId="0" borderId="0" xfId="0" applyFont="1" applyFill="1"/>
    <xf numFmtId="0" fontId="66" fillId="0" borderId="0" xfId="0" applyFont="1" applyFill="1" applyAlignment="1">
      <alignment horizontal="right"/>
    </xf>
    <xf numFmtId="0" fontId="67" fillId="0" borderId="0" xfId="2" applyFont="1" applyFill="1" applyBorder="1" applyAlignment="1" applyProtection="1"/>
    <xf numFmtId="0" fontId="51" fillId="8" borderId="0" xfId="11" quotePrefix="1" applyFont="1" applyFill="1" applyBorder="1" applyAlignment="1">
      <alignment horizontal="right"/>
    </xf>
    <xf numFmtId="0" fontId="51" fillId="8" borderId="0" xfId="11" quotePrefix="1" applyFont="1" applyFill="1" applyBorder="1" applyAlignment="1">
      <alignment horizontal="right" vertical="top"/>
    </xf>
    <xf numFmtId="0" fontId="51" fillId="0" borderId="54" xfId="11" applyFont="1" applyBorder="1" applyAlignment="1">
      <alignment horizontal="center"/>
    </xf>
    <xf numFmtId="0" fontId="3" fillId="0" borderId="0" xfId="0" applyFont="1" applyFill="1" applyAlignment="1">
      <alignment horizontal="left" wrapText="1"/>
    </xf>
    <xf numFmtId="0" fontId="10" fillId="0" borderId="0" xfId="0" applyFont="1" applyFill="1" applyAlignment="1">
      <alignment wrapText="1"/>
    </xf>
    <xf numFmtId="0" fontId="3" fillId="0" borderId="0" xfId="0" applyFont="1" applyFill="1" applyAlignment="1">
      <alignment wrapText="1"/>
    </xf>
    <xf numFmtId="0" fontId="10" fillId="0" borderId="0" xfId="0" applyFont="1" applyAlignment="1">
      <alignment wrapText="1"/>
    </xf>
    <xf numFmtId="0" fontId="3"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1" fillId="7" borderId="46" xfId="0" applyFont="1" applyFill="1" applyBorder="1" applyAlignment="1">
      <alignment horizontal="center" vertical="center"/>
    </xf>
    <xf numFmtId="0" fontId="1" fillId="7" borderId="47" xfId="0" applyFont="1" applyFill="1" applyBorder="1" applyAlignment="1">
      <alignment horizontal="center" vertical="center"/>
    </xf>
    <xf numFmtId="0" fontId="62" fillId="0" borderId="2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4" xfId="0" applyFont="1" applyBorder="1" applyAlignment="1">
      <alignment horizontal="center" vertical="center" wrapText="1"/>
    </xf>
    <xf numFmtId="0" fontId="40" fillId="0" borderId="7" xfId="0" applyFont="1" applyBorder="1" applyAlignment="1">
      <alignment horizontal="center" vertical="center"/>
    </xf>
    <xf numFmtId="0" fontId="40" fillId="0" borderId="0" xfId="0" applyFont="1" applyBorder="1" applyAlignment="1">
      <alignment horizontal="center" vertical="center"/>
    </xf>
    <xf numFmtId="0" fontId="40" fillId="0" borderId="24" xfId="0" applyFont="1" applyBorder="1" applyAlignment="1">
      <alignment horizontal="center" vertical="center"/>
    </xf>
    <xf numFmtId="0" fontId="27" fillId="0" borderId="7" xfId="0" applyFont="1" applyBorder="1" applyAlignment="1">
      <alignment horizontal="center" vertical="center" wrapText="1"/>
    </xf>
    <xf numFmtId="0" fontId="27" fillId="0" borderId="24"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4" xfId="0" applyFont="1" applyBorder="1" applyAlignment="1">
      <alignment horizontal="center" vertical="center" wrapText="1"/>
    </xf>
    <xf numFmtId="177" fontId="14" fillId="0" borderId="5" xfId="0" applyNumberFormat="1" applyFont="1" applyFill="1" applyBorder="1" applyAlignment="1" applyProtection="1">
      <alignment horizontal="center" vertical="center" wrapText="1"/>
      <protection locked="0"/>
    </xf>
    <xf numFmtId="177" fontId="14" fillId="0" borderId="38" xfId="0" applyNumberFormat="1" applyFont="1" applyFill="1" applyBorder="1" applyAlignment="1" applyProtection="1">
      <alignment horizontal="center" vertical="center" wrapText="1"/>
      <protection locked="0"/>
    </xf>
    <xf numFmtId="177" fontId="14" fillId="0" borderId="37" xfId="0" applyNumberFormat="1" applyFont="1" applyFill="1" applyBorder="1" applyAlignment="1" applyProtection="1">
      <alignment horizontal="center" vertical="center" wrapText="1"/>
      <protection locked="0"/>
    </xf>
    <xf numFmtId="0" fontId="62" fillId="0" borderId="7" xfId="0" applyFont="1" applyBorder="1" applyAlignment="1">
      <alignment horizontal="center" vertical="center" wrapText="1"/>
    </xf>
    <xf numFmtId="0" fontId="62"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7" xfId="0" applyFont="1" applyBorder="1" applyAlignment="1">
      <alignment horizontal="center" vertical="center"/>
    </xf>
    <xf numFmtId="0" fontId="0" fillId="0" borderId="24" xfId="0" applyBorder="1" applyAlignment="1">
      <alignment vertical="center"/>
    </xf>
    <xf numFmtId="0" fontId="0" fillId="0" borderId="7" xfId="0" applyBorder="1" applyAlignment="1">
      <alignment vertical="center"/>
    </xf>
    <xf numFmtId="0" fontId="9" fillId="0" borderId="4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4" xfId="0" applyFont="1" applyBorder="1" applyAlignment="1">
      <alignment horizontal="center" vertical="center" wrapText="1"/>
    </xf>
    <xf numFmtId="0" fontId="41" fillId="0" borderId="2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24" xfId="0" applyFont="1" applyBorder="1" applyAlignment="1">
      <alignment horizontal="center" vertical="center" wrapText="1"/>
    </xf>
    <xf numFmtId="0" fontId="12" fillId="0" borderId="24" xfId="0" applyFont="1" applyBorder="1" applyAlignment="1">
      <alignment vertical="center" wrapText="1"/>
    </xf>
    <xf numFmtId="0" fontId="55" fillId="8" borderId="43" xfId="11" applyFont="1" applyFill="1" applyBorder="1" applyAlignment="1">
      <alignment horizontal="center" vertical="center"/>
    </xf>
    <xf numFmtId="0" fontId="55" fillId="8" borderId="18" xfId="11" applyFont="1" applyFill="1" applyBorder="1" applyAlignment="1">
      <alignment horizontal="center" vertical="center"/>
    </xf>
    <xf numFmtId="0" fontId="55" fillId="8" borderId="19" xfId="11" applyFont="1" applyFill="1" applyBorder="1" applyAlignment="1">
      <alignment horizontal="center" vertical="center"/>
    </xf>
    <xf numFmtId="0" fontId="51" fillId="0" borderId="0" xfId="11" applyFont="1" applyBorder="1" applyAlignment="1">
      <alignment horizontal="left" wrapText="1"/>
    </xf>
    <xf numFmtId="0" fontId="51" fillId="0" borderId="1" xfId="11" applyFill="1" applyBorder="1" applyAlignment="1">
      <alignment horizontal="center"/>
    </xf>
    <xf numFmtId="0" fontId="51" fillId="0" borderId="1" xfId="11" applyBorder="1" applyAlignment="1">
      <alignment horizontal="center"/>
    </xf>
    <xf numFmtId="0" fontId="51" fillId="0" borderId="4" xfId="11" applyBorder="1" applyAlignment="1">
      <alignment horizontal="center" wrapText="1"/>
    </xf>
    <xf numFmtId="0" fontId="51" fillId="0" borderId="3" xfId="11" applyBorder="1" applyAlignment="1">
      <alignment horizontal="center" wrapText="1"/>
    </xf>
    <xf numFmtId="0" fontId="51" fillId="0" borderId="61" xfId="11" applyBorder="1" applyAlignment="1">
      <alignment horizontal="center" wrapText="1"/>
    </xf>
    <xf numFmtId="0" fontId="51" fillId="0" borderId="23" xfId="11" applyBorder="1" applyAlignment="1">
      <alignment horizontal="center" wrapText="1"/>
    </xf>
    <xf numFmtId="0" fontId="51" fillId="0" borderId="59" xfId="11" applyBorder="1" applyAlignment="1">
      <alignment horizontal="center" wrapText="1"/>
    </xf>
    <xf numFmtId="0" fontId="51" fillId="0" borderId="3" xfId="11" applyBorder="1" applyAlignment="1">
      <alignment horizontal="center"/>
    </xf>
    <xf numFmtId="0" fontId="51" fillId="0" borderId="4" xfId="11" applyBorder="1" applyAlignment="1">
      <alignment horizontal="center"/>
    </xf>
    <xf numFmtId="0" fontId="51" fillId="0" borderId="35" xfId="11" applyBorder="1" applyAlignment="1">
      <alignment horizontal="center"/>
    </xf>
    <xf numFmtId="0" fontId="51" fillId="0" borderId="59" xfId="11" applyBorder="1" applyAlignment="1">
      <alignment horizontal="center"/>
    </xf>
    <xf numFmtId="0" fontId="51" fillId="0" borderId="78" xfId="11" applyBorder="1" applyAlignment="1">
      <alignment horizontal="right"/>
    </xf>
    <xf numFmtId="0" fontId="51" fillId="0" borderId="6" xfId="11" applyBorder="1" applyAlignment="1">
      <alignment horizontal="right"/>
    </xf>
    <xf numFmtId="0" fontId="51" fillId="0" borderId="35" xfId="11" applyBorder="1" applyAlignment="1">
      <alignment horizontal="right"/>
    </xf>
    <xf numFmtId="0" fontId="51" fillId="0" borderId="39" xfId="11" applyBorder="1" applyAlignment="1">
      <alignment horizontal="center"/>
    </xf>
    <xf numFmtId="0" fontId="51" fillId="0" borderId="41" xfId="11" applyBorder="1" applyAlignment="1">
      <alignment horizontal="center"/>
    </xf>
    <xf numFmtId="0" fontId="51" fillId="0" borderId="39" xfId="11" applyBorder="1" applyAlignment="1">
      <alignment horizontal="center" wrapText="1"/>
    </xf>
    <xf numFmtId="0" fontId="51" fillId="0" borderId="41" xfId="11" applyBorder="1" applyAlignment="1">
      <alignment horizontal="center" wrapText="1"/>
    </xf>
    <xf numFmtId="0" fontId="51" fillId="0" borderId="78" xfId="11" applyFill="1" applyBorder="1" applyAlignment="1">
      <alignment horizontal="center"/>
    </xf>
    <xf numFmtId="0" fontId="51" fillId="0" borderId="61" xfId="11" applyFill="1" applyBorder="1" applyAlignment="1">
      <alignment horizontal="center"/>
    </xf>
    <xf numFmtId="0" fontId="51" fillId="0" borderId="38" xfId="11" applyBorder="1" applyAlignment="1">
      <alignment horizontal="center" wrapText="1"/>
    </xf>
    <xf numFmtId="0" fontId="51" fillId="0" borderId="8" xfId="11" applyBorder="1" applyAlignment="1">
      <alignment horizontal="center" wrapText="1"/>
    </xf>
    <xf numFmtId="0" fontId="51" fillId="0" borderId="36" xfId="11" applyBorder="1" applyAlignment="1">
      <alignment horizontal="center" wrapText="1"/>
    </xf>
    <xf numFmtId="0" fontId="51" fillId="0" borderId="5" xfId="11" applyBorder="1" applyAlignment="1">
      <alignment horizontal="right"/>
    </xf>
    <xf numFmtId="0" fontId="51" fillId="0" borderId="15" xfId="11" applyBorder="1" applyAlignment="1">
      <alignment horizontal="right"/>
    </xf>
    <xf numFmtId="0" fontId="51" fillId="0" borderId="40" xfId="11" applyBorder="1" applyAlignment="1">
      <alignment horizontal="right"/>
    </xf>
    <xf numFmtId="0" fontId="54" fillId="5" borderId="43" xfId="11" applyFont="1" applyFill="1" applyBorder="1" applyAlignment="1">
      <alignment horizontal="center"/>
    </xf>
    <xf numFmtId="0" fontId="54" fillId="5" borderId="19" xfId="11" applyFont="1" applyFill="1" applyBorder="1" applyAlignment="1">
      <alignment horizontal="center"/>
    </xf>
    <xf numFmtId="0" fontId="54" fillId="5" borderId="43" xfId="11" applyFont="1" applyFill="1" applyBorder="1" applyAlignment="1">
      <alignment horizontal="center" wrapText="1"/>
    </xf>
    <xf numFmtId="0" fontId="51" fillId="0" borderId="40" xfId="11" applyFont="1" applyBorder="1" applyAlignment="1">
      <alignment horizontal="center" wrapText="1"/>
    </xf>
    <xf numFmtId="0" fontId="0" fillId="0" borderId="36" xfId="0" applyBorder="1"/>
    <xf numFmtId="0" fontId="51" fillId="0" borderId="15" xfId="11" applyFont="1" applyBorder="1" applyAlignment="1">
      <alignment horizontal="left" wrapText="1"/>
    </xf>
    <xf numFmtId="0" fontId="51" fillId="0" borderId="0" xfId="11" quotePrefix="1" applyFont="1" applyBorder="1" applyAlignment="1">
      <alignment horizontal="left" wrapText="1"/>
    </xf>
  </cellXfs>
  <cellStyles count="12">
    <cellStyle name="dgr_Z+02nr_AS8w_kR_G" xfId="1"/>
    <cellStyle name="Komma" xfId="3" builtinId="3"/>
    <cellStyle name="Link" xfId="2" builtinId="8"/>
    <cellStyle name="M_grau_S_Zz_AF12_R_G" xfId="4"/>
    <cellStyle name="M_w_Z+%2_Sz_AS10_R_G" xfId="5"/>
    <cellStyle name="M_w_Z+0nr_Sz_AS10_R_G" xfId="6"/>
    <cellStyle name="M_w_Z+0nr_Zz_AF10rot_R_G" xfId="7"/>
    <cellStyle name="M_w_Z+2nr_Sz_AS10_R_G" xfId="8"/>
    <cellStyle name="Prozent" xfId="9" builtinId="5"/>
    <cellStyle name="Standard" xfId="0" builtinId="0"/>
    <cellStyle name="Standard_MS max $$$ Neubau_1" xfId="10"/>
    <cellStyle name="Standard_Nährstoffausscheidungen_1"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6.xml"/><Relationship Id="rId5" Type="http://schemas.openxmlformats.org/officeDocument/2006/relationships/worksheet" Target="worksheets/sheet4.xml"/><Relationship Id="rId15" Type="http://schemas.openxmlformats.org/officeDocument/2006/relationships/worksheet" Target="worksheets/sheet10.xml"/><Relationship Id="rId10" Type="http://schemas.openxmlformats.org/officeDocument/2006/relationships/chartsheet" Target="chartsheets/sheet5.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worksheet" Target="worksheets/sheet5.xml"/><Relationship Id="rId14"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17389056"/>
        <c:axId val="1"/>
      </c:barChart>
      <c:catAx>
        <c:axId val="31738905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1738905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Footer>&amp;LLEL Schwäbisch Gmünd&amp;Z&amp;N&amp;R&amp;D</c:oddFooter>
    </c:headerFooter>
    <c:pageMargins b="0.59055118110236227" l="0.39370078740157483" r="0.39370078740157483" t="0.59055118110236227" header="0.51181102362204722" footer="0.51181102362204722"/>
    <c:pageSetup paperSize="9" orientation="landscape" draft="1" horizontalDpi="-4"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00" b="1" i="0" u="none" strike="noStrike" baseline="0">
                <a:solidFill>
                  <a:srgbClr val="000000"/>
                </a:solidFill>
                <a:latin typeface="Arial"/>
                <a:ea typeface="Arial"/>
                <a:cs typeface="Arial"/>
              </a:defRPr>
            </a:pPr>
            <a:r>
              <a:rPr lang="de-DE"/>
              <a:t>Maximaler Legehennenbestand nach rechtlichen Vorgaben</a:t>
            </a:r>
          </a:p>
        </c:rich>
      </c:tx>
      <c:layout>
        <c:manualLayout>
          <c:xMode val="edge"/>
          <c:yMode val="edge"/>
          <c:x val="0.15675168819733909"/>
          <c:y val="3.2110142077361528E-2"/>
        </c:manualLayout>
      </c:layout>
      <c:overlay val="0"/>
      <c:spPr>
        <a:noFill/>
        <a:ln w="25400">
          <a:noFill/>
        </a:ln>
      </c:spPr>
    </c:title>
    <c:autoTitleDeleted val="0"/>
    <c:plotArea>
      <c:layout>
        <c:manualLayout>
          <c:layoutTarget val="inner"/>
          <c:xMode val="edge"/>
          <c:yMode val="edge"/>
          <c:x val="0.1104815864022663"/>
          <c:y val="0.14525993883792046"/>
          <c:w val="0.62795089707271012"/>
          <c:h val="0.70030581039755357"/>
        </c:manualLayout>
      </c:layout>
      <c:lineChart>
        <c:grouping val="standard"/>
        <c:varyColors val="0"/>
        <c:ser>
          <c:idx val="1"/>
          <c:order val="0"/>
          <c:tx>
            <c:strRef>
              <c:f>'Grenzen _Legehennen'!$D$5</c:f>
              <c:strCache>
                <c:ptCount val="1"/>
                <c:pt idx="0">
                  <c:v>nach Bewertungsgesetz (VE)</c:v>
                </c:pt>
              </c:strCache>
            </c:strRef>
          </c:tx>
          <c:spPr>
            <a:ln w="12700">
              <a:solidFill>
                <a:srgbClr val="FF00FF"/>
              </a:solidFill>
              <a:prstDash val="solid"/>
            </a:ln>
          </c:spPr>
          <c:marker>
            <c:symbol val="square"/>
            <c:size val="8"/>
            <c:spPr>
              <a:solidFill>
                <a:srgbClr val="FF00FF"/>
              </a:solidFill>
              <a:ln>
                <a:solidFill>
                  <a:srgbClr val="FF00FF"/>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_Legehennen'!$D$11:$D$25</c:f>
              <c:numCache>
                <c:formatCode>#,##0</c:formatCode>
                <c:ptCount val="15"/>
                <c:pt idx="0">
                  <c:v>5464.4808743169397</c:v>
                </c:pt>
                <c:pt idx="1">
                  <c:v>10928.961748633879</c:v>
                </c:pt>
                <c:pt idx="2">
                  <c:v>14754.098360655738</c:v>
                </c:pt>
                <c:pt idx="3">
                  <c:v>18032.7868852459</c:v>
                </c:pt>
                <c:pt idx="4">
                  <c:v>21311.475409836065</c:v>
                </c:pt>
                <c:pt idx="5">
                  <c:v>22950.819672131147</c:v>
                </c:pt>
                <c:pt idx="6">
                  <c:v>24590.163934426229</c:v>
                </c:pt>
                <c:pt idx="7">
                  <c:v>26229.508196721312</c:v>
                </c:pt>
                <c:pt idx="8">
                  <c:v>27868.852459016394</c:v>
                </c:pt>
                <c:pt idx="9">
                  <c:v>29508.196721311477</c:v>
                </c:pt>
                <c:pt idx="10">
                  <c:v>30327.868852459014</c:v>
                </c:pt>
                <c:pt idx="11">
                  <c:v>31147.540983606556</c:v>
                </c:pt>
                <c:pt idx="12">
                  <c:v>31967.213114754097</c:v>
                </c:pt>
                <c:pt idx="13">
                  <c:v>32786.885245901642</c:v>
                </c:pt>
                <c:pt idx="14">
                  <c:v>33606.557377049183</c:v>
                </c:pt>
              </c:numCache>
            </c:numRef>
          </c:val>
          <c:smooth val="0"/>
          <c:extLst>
            <c:ext xmlns:c16="http://schemas.microsoft.com/office/drawing/2014/chart" uri="{C3380CC4-5D6E-409C-BE32-E72D297353CC}">
              <c16:uniqueId val="{00000000-6160-4EB1-B8C1-8D2DDA9B4026}"/>
            </c:ext>
          </c:extLst>
        </c:ser>
        <c:ser>
          <c:idx val="2"/>
          <c:order val="1"/>
          <c:tx>
            <c:strRef>
              <c:f>'Grenzen _Legehennen'!$E$8:$F$8</c:f>
              <c:strCache>
                <c:ptCount val="1"/>
                <c:pt idx="0">
                  <c:v>4. BImSchV, Sp. 2: ohne Öffentlichkeits-beteiligung</c:v>
                </c:pt>
              </c:strCache>
            </c:strRef>
          </c:tx>
          <c:spPr>
            <a:ln w="25400">
              <a:solidFill>
                <a:srgbClr val="FFFF00"/>
              </a:solidFill>
              <a:prstDash val="lgDash"/>
            </a:ln>
          </c:spPr>
          <c:marker>
            <c:symbol val="triangle"/>
            <c:size val="11"/>
            <c:spPr>
              <a:solidFill>
                <a:srgbClr val="FFFF00"/>
              </a:solidFill>
              <a:ln>
                <a:solidFill>
                  <a:srgbClr val="0000FF"/>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_Legehennen'!$E$11:$E$25</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1-6160-4EB1-B8C1-8D2DDA9B4026}"/>
            </c:ext>
          </c:extLst>
        </c:ser>
        <c:ser>
          <c:idx val="3"/>
          <c:order val="2"/>
          <c:tx>
            <c:strRef>
              <c:f>'Grenzen _Legehennen'!$G$8</c:f>
              <c:strCache>
                <c:ptCount val="1"/>
                <c:pt idx="0">
                  <c:v>4. BImSchV, Sp. 1: mit Öffentlichkeits-
beteiligung</c:v>
                </c:pt>
              </c:strCache>
            </c:strRef>
          </c:tx>
          <c:spPr>
            <a:ln w="12700">
              <a:solidFill>
                <a:srgbClr val="00FF00"/>
              </a:solidFill>
              <a:prstDash val="solid"/>
            </a:ln>
          </c:spPr>
          <c:marker>
            <c:symbol val="x"/>
            <c:size val="5"/>
            <c:spPr>
              <a:solidFill>
                <a:srgbClr val="00FF00"/>
              </a:solidFill>
              <a:ln>
                <a:solidFill>
                  <a:srgbClr val="00FF00"/>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_Legehennen'!$G$11:$G$25</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2-6160-4EB1-B8C1-8D2DDA9B4026}"/>
            </c:ext>
          </c:extLst>
        </c:ser>
        <c:ser>
          <c:idx val="4"/>
          <c:order val="3"/>
          <c:tx>
            <c:strRef>
              <c:f>'Grenzen _Legehennen'!$H$8:$I$8</c:f>
              <c:strCache>
                <c:ptCount val="1"/>
                <c:pt idx="0">
                  <c:v>UVP - nach standortbe-zogener Vorprüfung</c:v>
                </c:pt>
              </c:strCache>
            </c:strRef>
          </c:tx>
          <c:spPr>
            <a:ln w="3175">
              <a:solidFill>
                <a:srgbClr val="800080"/>
              </a:solidFill>
              <a:prstDash val="lgDash"/>
            </a:ln>
          </c:spPr>
          <c:marker>
            <c:symbol val="star"/>
            <c:size val="7"/>
            <c:spPr>
              <a:noFill/>
              <a:ln>
                <a:solidFill>
                  <a:srgbClr val="800080"/>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_Legehennen'!$H$11:$H$25</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3-6160-4EB1-B8C1-8D2DDA9B4026}"/>
            </c:ext>
          </c:extLst>
        </c:ser>
        <c:ser>
          <c:idx val="5"/>
          <c:order val="4"/>
          <c:tx>
            <c:strRef>
              <c:f>'Grenzen _Legehennen'!$J$8:$K$8</c:f>
              <c:strCache>
                <c:ptCount val="1"/>
                <c:pt idx="0">
                  <c:v>UVP - nach allgemeiner Vorprüfung </c:v>
                </c:pt>
              </c:strCache>
            </c:strRef>
          </c:tx>
          <c:spPr>
            <a:ln w="3175">
              <a:solidFill>
                <a:srgbClr val="800000"/>
              </a:solidFill>
              <a:prstDash val="lgDash"/>
            </a:ln>
          </c:spPr>
          <c:marker>
            <c:symbol val="dot"/>
            <c:size val="8"/>
            <c:spPr>
              <a:solidFill>
                <a:srgbClr val="800000"/>
              </a:solidFill>
              <a:ln>
                <a:solidFill>
                  <a:srgbClr val="800000"/>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_Legehennen'!$J$11:$J$25</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4-6160-4EB1-B8C1-8D2DDA9B4026}"/>
            </c:ext>
          </c:extLst>
        </c:ser>
        <c:ser>
          <c:idx val="6"/>
          <c:order val="5"/>
          <c:tx>
            <c:strRef>
              <c:f>'Grenzen _Legehennen'!$L$8</c:f>
              <c:strCache>
                <c:ptCount val="1"/>
                <c:pt idx="0">
                  <c:v>Generelle UVP-Pflicht</c:v>
                </c:pt>
              </c:strCache>
            </c:strRef>
          </c:tx>
          <c:spPr>
            <a:ln w="12700">
              <a:solidFill>
                <a:srgbClr val="008080"/>
              </a:solidFill>
              <a:prstDash val="solid"/>
            </a:ln>
          </c:spPr>
          <c:marker>
            <c:symbol val="triangle"/>
            <c:size val="5"/>
            <c:spPr>
              <a:solidFill>
                <a:srgbClr val="008080"/>
              </a:solidFill>
              <a:ln>
                <a:solidFill>
                  <a:srgbClr val="008080"/>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_Legehennen'!$L$11:$L$25</c:f>
              <c:numCache>
                <c:formatCode>#,##0</c:formatCode>
                <c:ptCount val="15"/>
                <c:pt idx="0">
                  <c:v>60000</c:v>
                </c:pt>
                <c:pt idx="1">
                  <c:v>60000</c:v>
                </c:pt>
                <c:pt idx="2">
                  <c:v>60000</c:v>
                </c:pt>
                <c:pt idx="3">
                  <c:v>60000</c:v>
                </c:pt>
                <c:pt idx="4">
                  <c:v>60000</c:v>
                </c:pt>
                <c:pt idx="5">
                  <c:v>60000</c:v>
                </c:pt>
                <c:pt idx="6">
                  <c:v>60000</c:v>
                </c:pt>
                <c:pt idx="7">
                  <c:v>60000</c:v>
                </c:pt>
                <c:pt idx="8">
                  <c:v>60000</c:v>
                </c:pt>
                <c:pt idx="9">
                  <c:v>60000</c:v>
                </c:pt>
                <c:pt idx="10">
                  <c:v>60000</c:v>
                </c:pt>
                <c:pt idx="11">
                  <c:v>60000</c:v>
                </c:pt>
                <c:pt idx="12">
                  <c:v>60000</c:v>
                </c:pt>
                <c:pt idx="13">
                  <c:v>60000</c:v>
                </c:pt>
                <c:pt idx="14">
                  <c:v>60000</c:v>
                </c:pt>
              </c:numCache>
            </c:numRef>
          </c:val>
          <c:smooth val="0"/>
          <c:extLst>
            <c:ext xmlns:c16="http://schemas.microsoft.com/office/drawing/2014/chart" uri="{C3380CC4-5D6E-409C-BE32-E72D297353CC}">
              <c16:uniqueId val="{00000005-6160-4EB1-B8C1-8D2DDA9B4026}"/>
            </c:ext>
          </c:extLst>
        </c:ser>
        <c:ser>
          <c:idx val="10"/>
          <c:order val="6"/>
          <c:tx>
            <c:strRef>
              <c:f>'Grenzen _Legehennen'!$P$10</c:f>
              <c:strCache>
                <c:ptCount val="1"/>
                <c:pt idx="0">
                  <c:v>P2O5-Bilanz; Dünge-VO (Standard-Fütterung)</c:v>
                </c:pt>
              </c:strCache>
            </c:strRef>
          </c:tx>
          <c:spPr>
            <a:ln w="12700">
              <a:solidFill>
                <a:srgbClr val="0000FF"/>
              </a:solidFill>
              <a:prstDash val="solid"/>
            </a:ln>
          </c:spPr>
          <c:marker>
            <c:symbol val="triangle"/>
            <c:size val="7"/>
            <c:spPr>
              <a:solidFill>
                <a:srgbClr val="0000FF"/>
              </a:solidFill>
              <a:ln>
                <a:solidFill>
                  <a:srgbClr val="0000FF"/>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_Legehennen'!$P$11:$P$25</c:f>
              <c:numCache>
                <c:formatCode>#,##0</c:formatCode>
                <c:ptCount val="15"/>
                <c:pt idx="0">
                  <c:v>1674.6411483253589</c:v>
                </c:pt>
                <c:pt idx="1">
                  <c:v>3349.2822966507179</c:v>
                </c:pt>
                <c:pt idx="2">
                  <c:v>5023.923444976077</c:v>
                </c:pt>
                <c:pt idx="3">
                  <c:v>6698.5645933014357</c:v>
                </c:pt>
                <c:pt idx="4">
                  <c:v>8373.2057416267944</c:v>
                </c:pt>
                <c:pt idx="5">
                  <c:v>10047.846889952154</c:v>
                </c:pt>
                <c:pt idx="6">
                  <c:v>11722.488038277514</c:v>
                </c:pt>
                <c:pt idx="7">
                  <c:v>13397.129186602871</c:v>
                </c:pt>
                <c:pt idx="8">
                  <c:v>15071.770334928231</c:v>
                </c:pt>
                <c:pt idx="9">
                  <c:v>16746.411483253589</c:v>
                </c:pt>
                <c:pt idx="10">
                  <c:v>18421.05263157895</c:v>
                </c:pt>
                <c:pt idx="11">
                  <c:v>20095.693779904308</c:v>
                </c:pt>
                <c:pt idx="12">
                  <c:v>21770.334928229666</c:v>
                </c:pt>
                <c:pt idx="13">
                  <c:v>23444.976076555027</c:v>
                </c:pt>
                <c:pt idx="14">
                  <c:v>25119.617224880385</c:v>
                </c:pt>
              </c:numCache>
            </c:numRef>
          </c:val>
          <c:smooth val="0"/>
          <c:extLst>
            <c:ext xmlns:c16="http://schemas.microsoft.com/office/drawing/2014/chart" uri="{C3380CC4-5D6E-409C-BE32-E72D297353CC}">
              <c16:uniqueId val="{00000006-6160-4EB1-B8C1-8D2DDA9B4026}"/>
            </c:ext>
          </c:extLst>
        </c:ser>
        <c:ser>
          <c:idx val="9"/>
          <c:order val="7"/>
          <c:tx>
            <c:strRef>
              <c:f>'Grenzen _Legehennen'!$O$10</c:f>
              <c:strCache>
                <c:ptCount val="1"/>
                <c:pt idx="0">
                  <c:v>P2O5-Bilanz; Dünge-VO (N-P-red. Fütterung)</c:v>
                </c:pt>
              </c:strCache>
            </c:strRef>
          </c:tx>
          <c:spPr>
            <a:ln w="12700">
              <a:solidFill>
                <a:srgbClr val="339933"/>
              </a:solidFill>
              <a:prstDash val="solid"/>
            </a:ln>
          </c:spPr>
          <c:marker>
            <c:symbol val="diamond"/>
            <c:size val="10"/>
            <c:spPr>
              <a:solidFill>
                <a:srgbClr val="339933"/>
              </a:solidFill>
              <a:ln>
                <a:solidFill>
                  <a:srgbClr val="339933"/>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_Legehennen'!$O$11:$O$25</c:f>
              <c:numCache>
                <c:formatCode>#,##0</c:formatCode>
                <c:ptCount val="15"/>
                <c:pt idx="0">
                  <c:v>2348.9932885906042</c:v>
                </c:pt>
                <c:pt idx="1">
                  <c:v>4697.9865771812083</c:v>
                </c:pt>
                <c:pt idx="2">
                  <c:v>7046.979865771812</c:v>
                </c:pt>
                <c:pt idx="3">
                  <c:v>9395.9731543624166</c:v>
                </c:pt>
                <c:pt idx="4">
                  <c:v>11744.96644295302</c:v>
                </c:pt>
                <c:pt idx="5">
                  <c:v>14093.959731543624</c:v>
                </c:pt>
                <c:pt idx="6">
                  <c:v>16442.953020134228</c:v>
                </c:pt>
                <c:pt idx="7">
                  <c:v>18791.946308724833</c:v>
                </c:pt>
                <c:pt idx="8">
                  <c:v>21140.939597315435</c:v>
                </c:pt>
                <c:pt idx="9">
                  <c:v>23489.932885906041</c:v>
                </c:pt>
                <c:pt idx="10">
                  <c:v>25838.926174496646</c:v>
                </c:pt>
                <c:pt idx="11">
                  <c:v>28187.919463087248</c:v>
                </c:pt>
                <c:pt idx="12">
                  <c:v>30536.912751677854</c:v>
                </c:pt>
                <c:pt idx="13">
                  <c:v>32885.906040268455</c:v>
                </c:pt>
                <c:pt idx="14">
                  <c:v>35234.899328859057</c:v>
                </c:pt>
              </c:numCache>
            </c:numRef>
          </c:val>
          <c:smooth val="0"/>
          <c:extLst>
            <c:ext xmlns:c16="http://schemas.microsoft.com/office/drawing/2014/chart" uri="{C3380CC4-5D6E-409C-BE32-E72D297353CC}">
              <c16:uniqueId val="{00000007-6160-4EB1-B8C1-8D2DDA9B4026}"/>
            </c:ext>
          </c:extLst>
        </c:ser>
        <c:ser>
          <c:idx val="7"/>
          <c:order val="8"/>
          <c:tx>
            <c:strRef>
              <c:f>'Grenzen _Legehennen'!$N$10</c:f>
              <c:strCache>
                <c:ptCount val="1"/>
                <c:pt idx="0">
                  <c:v>N-Grenze; Dünge-VO (Standard-Fütterung)</c:v>
                </c:pt>
              </c:strCache>
            </c:strRef>
          </c:tx>
          <c:spPr>
            <a:ln w="12700">
              <a:solidFill>
                <a:srgbClr val="FFFF00"/>
              </a:solidFill>
              <a:prstDash val="solid"/>
            </a:ln>
          </c:spPr>
          <c:marker>
            <c:symbol val="plus"/>
            <c:size val="5"/>
            <c:spPr>
              <a:solidFill>
                <a:srgbClr val="FFFF00"/>
              </a:solidFill>
              <a:ln>
                <a:solidFill>
                  <a:srgbClr val="FFFF00"/>
                </a:solidFill>
                <a:prstDash val="solid"/>
              </a:ln>
            </c:spPr>
          </c:marker>
          <c:val>
            <c:numRef>
              <c:f>'Grenzen _Legehennen'!$N$11:$N$25</c:f>
              <c:numCache>
                <c:formatCode>#,##0</c:formatCode>
                <c:ptCount val="15"/>
                <c:pt idx="0">
                  <c:v>4112.2399612965655</c:v>
                </c:pt>
                <c:pt idx="1">
                  <c:v>8224.4799225931311</c:v>
                </c:pt>
                <c:pt idx="2">
                  <c:v>12336.719883889697</c:v>
                </c:pt>
                <c:pt idx="3">
                  <c:v>16448.959845186262</c:v>
                </c:pt>
                <c:pt idx="4">
                  <c:v>20561.199806482826</c:v>
                </c:pt>
                <c:pt idx="5">
                  <c:v>24673.439767779393</c:v>
                </c:pt>
                <c:pt idx="6">
                  <c:v>28785.679729075957</c:v>
                </c:pt>
                <c:pt idx="7">
                  <c:v>32897.919690372524</c:v>
                </c:pt>
                <c:pt idx="8">
                  <c:v>37010.159651669092</c:v>
                </c:pt>
                <c:pt idx="9">
                  <c:v>41122.399612965652</c:v>
                </c:pt>
                <c:pt idx="10">
                  <c:v>45234.639574262219</c:v>
                </c:pt>
                <c:pt idx="11">
                  <c:v>49346.879535558786</c:v>
                </c:pt>
                <c:pt idx="12">
                  <c:v>53459.119496855354</c:v>
                </c:pt>
                <c:pt idx="13">
                  <c:v>57571.359458151914</c:v>
                </c:pt>
                <c:pt idx="14">
                  <c:v>61683.599419448481</c:v>
                </c:pt>
              </c:numCache>
            </c:numRef>
          </c:val>
          <c:smooth val="0"/>
          <c:extLst>
            <c:ext xmlns:c16="http://schemas.microsoft.com/office/drawing/2014/chart" uri="{C3380CC4-5D6E-409C-BE32-E72D297353CC}">
              <c16:uniqueId val="{00000008-6160-4EB1-B8C1-8D2DDA9B4026}"/>
            </c:ext>
          </c:extLst>
        </c:ser>
        <c:ser>
          <c:idx val="0"/>
          <c:order val="9"/>
          <c:tx>
            <c:strRef>
              <c:f>'Grenzen _Legehennen'!$M$10</c:f>
              <c:strCache>
                <c:ptCount val="1"/>
                <c:pt idx="0">
                  <c:v>N-Grenze; Dünge-VO (N-P-red. Fütterung)</c:v>
                </c:pt>
              </c:strCache>
            </c:strRef>
          </c:tx>
          <c:spPr>
            <a:ln w="12700">
              <a:solidFill>
                <a:srgbClr val="FF0000"/>
              </a:solidFill>
              <a:prstDash val="solid"/>
            </a:ln>
          </c:spPr>
          <c:marker>
            <c:symbol val="circle"/>
            <c:size val="7"/>
            <c:spPr>
              <a:solidFill>
                <a:srgbClr val="FF0000"/>
              </a:solidFill>
              <a:ln>
                <a:solidFill>
                  <a:srgbClr val="FF0000"/>
                </a:solidFill>
                <a:prstDash val="solid"/>
              </a:ln>
            </c:spPr>
          </c:marker>
          <c:cat>
            <c:numRef>
              <c:f>'Grenzen _Legehennen'!$B$11:$B$25</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_Legehennen'!$M$11:$M$25</c:f>
              <c:numCache>
                <c:formatCode>#,##0</c:formatCode>
                <c:ptCount val="15"/>
                <c:pt idx="0">
                  <c:v>4286.4346949067076</c:v>
                </c:pt>
                <c:pt idx="1">
                  <c:v>8572.8693898134152</c:v>
                </c:pt>
                <c:pt idx="2">
                  <c:v>12859.304084720123</c:v>
                </c:pt>
                <c:pt idx="3">
                  <c:v>17145.73877962683</c:v>
                </c:pt>
                <c:pt idx="4">
                  <c:v>21432.173474533538</c:v>
                </c:pt>
                <c:pt idx="5">
                  <c:v>25718.608169440246</c:v>
                </c:pt>
                <c:pt idx="6">
                  <c:v>30005.042864346953</c:v>
                </c:pt>
                <c:pt idx="7">
                  <c:v>34291.477559253661</c:v>
                </c:pt>
                <c:pt idx="8">
                  <c:v>38577.912254160372</c:v>
                </c:pt>
                <c:pt idx="9">
                  <c:v>42864.346949067076</c:v>
                </c:pt>
                <c:pt idx="10">
                  <c:v>47150.781643973787</c:v>
                </c:pt>
                <c:pt idx="11">
                  <c:v>51437.216338880491</c:v>
                </c:pt>
                <c:pt idx="12">
                  <c:v>55723.651033787202</c:v>
                </c:pt>
                <c:pt idx="13">
                  <c:v>60010.085728693906</c:v>
                </c:pt>
                <c:pt idx="14">
                  <c:v>64296.520423600618</c:v>
                </c:pt>
              </c:numCache>
            </c:numRef>
          </c:val>
          <c:smooth val="0"/>
          <c:extLst>
            <c:ext xmlns:c16="http://schemas.microsoft.com/office/drawing/2014/chart" uri="{C3380CC4-5D6E-409C-BE32-E72D297353CC}">
              <c16:uniqueId val="{00000009-6160-4EB1-B8C1-8D2DDA9B4026}"/>
            </c:ext>
          </c:extLst>
        </c:ser>
        <c:dLbls>
          <c:showLegendKey val="0"/>
          <c:showVal val="0"/>
          <c:showCatName val="0"/>
          <c:showSerName val="0"/>
          <c:showPercent val="0"/>
          <c:showBubbleSize val="0"/>
        </c:dLbls>
        <c:marker val="1"/>
        <c:smooth val="0"/>
        <c:axId val="313023368"/>
        <c:axId val="1"/>
      </c:lineChart>
      <c:catAx>
        <c:axId val="313023368"/>
        <c:scaling>
          <c:orientation val="minMax"/>
        </c:scaling>
        <c:delete val="0"/>
        <c:axPos val="b"/>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ha</a:t>
                </a:r>
              </a:p>
            </c:rich>
          </c:tx>
          <c:layout>
            <c:manualLayout>
              <c:xMode val="edge"/>
              <c:yMode val="edge"/>
              <c:x val="0.41170912264797083"/>
              <c:y val="0.91131500581738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2"/>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de-DE"/>
                  <a:t>Legehennen-
plätze
</a:t>
                </a:r>
              </a:p>
            </c:rich>
          </c:tx>
          <c:layout>
            <c:manualLayout>
              <c:xMode val="edge"/>
              <c:yMode val="edge"/>
              <c:x val="1.2275677193637558E-2"/>
              <c:y val="4.1284341969685869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313023368"/>
        <c:crosses val="autoZero"/>
        <c:crossBetween val="midCat"/>
      </c:valAx>
      <c:spPr>
        <a:solidFill>
          <a:srgbClr val="A6CAF0"/>
        </a:solidFill>
        <a:ln w="12700">
          <a:solidFill>
            <a:srgbClr val="808080"/>
          </a:solidFill>
          <a:prstDash val="solid"/>
        </a:ln>
      </c:spPr>
    </c:plotArea>
    <c:legend>
      <c:legendPos val="r"/>
      <c:layout>
        <c:manualLayout>
          <c:xMode val="edge"/>
          <c:yMode val="edge"/>
          <c:x val="0.76409185803757829"/>
          <c:y val="0.13468013468013468"/>
          <c:w val="0.20354906054279751"/>
          <c:h val="0.71380471380471378"/>
        </c:manualLayout>
      </c:layout>
      <c:overlay val="0"/>
      <c:spPr>
        <a:solidFill>
          <a:srgbClr val="A6CAF0"/>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C0"/>
    </a:solid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17384792"/>
        <c:axId val="1"/>
      </c:barChart>
      <c:catAx>
        <c:axId val="31738479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1738479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Footer>&amp;LLEL Schwäbisch Gmünd&amp;Z&amp;N&amp;R&amp;D</c:oddFooter>
    </c:headerFooter>
    <c:pageMargins b="0.59055118110236227" l="0.39370078740157483" r="0.39370078740157483" t="0.59055118110236227" header="0.51181102362204722" footer="0.51181102362204722"/>
    <c:pageSetup paperSize="9" orientation="landscape" draft="1" horizontalDpi="-4"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00" b="1" i="0" u="none" strike="noStrike" baseline="0">
                <a:solidFill>
                  <a:srgbClr val="000000"/>
                </a:solidFill>
                <a:latin typeface="Arial"/>
                <a:ea typeface="Arial"/>
                <a:cs typeface="Arial"/>
              </a:defRPr>
            </a:pPr>
            <a:r>
              <a:rPr lang="de-DE"/>
              <a:t>Maximaler Mastputenbestand nach rechtlichen Vorgaben</a:t>
            </a:r>
          </a:p>
        </c:rich>
      </c:tx>
      <c:layout>
        <c:manualLayout>
          <c:xMode val="edge"/>
          <c:yMode val="edge"/>
          <c:x val="0.1671388502387543"/>
          <c:y val="3.2110142077361528E-2"/>
        </c:manualLayout>
      </c:layout>
      <c:overlay val="0"/>
      <c:spPr>
        <a:noFill/>
        <a:ln w="25400">
          <a:noFill/>
        </a:ln>
      </c:spPr>
    </c:title>
    <c:autoTitleDeleted val="0"/>
    <c:plotArea>
      <c:layout>
        <c:manualLayout>
          <c:layoutTarget val="inner"/>
          <c:xMode val="edge"/>
          <c:yMode val="edge"/>
          <c:x val="0.1104815864022663"/>
          <c:y val="0.14525993883792046"/>
          <c:w val="0.57790368271954673"/>
          <c:h val="0.701834862385321"/>
        </c:manualLayout>
      </c:layout>
      <c:lineChart>
        <c:grouping val="standard"/>
        <c:varyColors val="0"/>
        <c:ser>
          <c:idx val="1"/>
          <c:order val="0"/>
          <c:tx>
            <c:strRef>
              <c:f>'Grenzen _Putenmastplätze'!$D$11</c:f>
              <c:strCache>
                <c:ptCount val="1"/>
                <c:pt idx="0">
                  <c:v>Putenhähne (nach Bewertungsgesetz)</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_Putenmastplätze'!$D$12:$D$26</c:f>
              <c:numCache>
                <c:formatCode>#,##0</c:formatCode>
                <c:ptCount val="15"/>
                <c:pt idx="0">
                  <c:v>6784.2605156037989</c:v>
                </c:pt>
                <c:pt idx="1">
                  <c:v>13568.521031207598</c:v>
                </c:pt>
                <c:pt idx="2">
                  <c:v>18317.503392130257</c:v>
                </c:pt>
                <c:pt idx="3">
                  <c:v>22388.059701492533</c:v>
                </c:pt>
                <c:pt idx="4">
                  <c:v>26458.616010854814</c:v>
                </c:pt>
                <c:pt idx="5">
                  <c:v>28493.894165535956</c:v>
                </c:pt>
                <c:pt idx="6">
                  <c:v>30529.172320217091</c:v>
                </c:pt>
                <c:pt idx="7">
                  <c:v>32564.450474898236</c:v>
                </c:pt>
                <c:pt idx="8">
                  <c:v>34599.728629579375</c:v>
                </c:pt>
                <c:pt idx="9">
                  <c:v>36635.006784260513</c:v>
                </c:pt>
                <c:pt idx="10">
                  <c:v>37652.645861601079</c:v>
                </c:pt>
                <c:pt idx="11">
                  <c:v>38670.284938941651</c:v>
                </c:pt>
                <c:pt idx="12">
                  <c:v>39687.924016282217</c:v>
                </c:pt>
                <c:pt idx="13">
                  <c:v>40705.56309362279</c:v>
                </c:pt>
                <c:pt idx="14">
                  <c:v>41723.202170963355</c:v>
                </c:pt>
              </c:numCache>
            </c:numRef>
          </c:val>
          <c:smooth val="0"/>
          <c:extLst>
            <c:ext xmlns:c16="http://schemas.microsoft.com/office/drawing/2014/chart" uri="{C3380CC4-5D6E-409C-BE32-E72D297353CC}">
              <c16:uniqueId val="{00000000-F58E-4D72-B930-DEE9EBFE855E}"/>
            </c:ext>
          </c:extLst>
        </c:ser>
        <c:ser>
          <c:idx val="0"/>
          <c:order val="1"/>
          <c:tx>
            <c:strRef>
              <c:f>'Grenzen _Putenmastplätze'!$E$11</c:f>
              <c:strCache>
                <c:ptCount val="1"/>
                <c:pt idx="0">
                  <c:v>Putenhennen (nach Bewertungsgesetz)</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'Grenzen _Putenmastplätze'!$E$12:$E$26</c:f>
              <c:numCache>
                <c:formatCode>#,##0</c:formatCode>
                <c:ptCount val="15"/>
                <c:pt idx="0">
                  <c:v>5330.4904051172707</c:v>
                </c:pt>
                <c:pt idx="1">
                  <c:v>10660.980810234541</c:v>
                </c:pt>
                <c:pt idx="2">
                  <c:v>14392.324093816633</c:v>
                </c:pt>
                <c:pt idx="3">
                  <c:v>17590.618336886993</c:v>
                </c:pt>
                <c:pt idx="4">
                  <c:v>20788.912579957356</c:v>
                </c:pt>
                <c:pt idx="5">
                  <c:v>22388.059701492541</c:v>
                </c:pt>
                <c:pt idx="6">
                  <c:v>23987.206823027718</c:v>
                </c:pt>
                <c:pt idx="7">
                  <c:v>25586.353944562903</c:v>
                </c:pt>
                <c:pt idx="8">
                  <c:v>27185.501066098084</c:v>
                </c:pt>
                <c:pt idx="9">
                  <c:v>28784.648187633265</c:v>
                </c:pt>
                <c:pt idx="10">
                  <c:v>29584.221748400854</c:v>
                </c:pt>
                <c:pt idx="11">
                  <c:v>30383.795309168447</c:v>
                </c:pt>
                <c:pt idx="12">
                  <c:v>31183.368869936032</c:v>
                </c:pt>
                <c:pt idx="13">
                  <c:v>31982.942430703628</c:v>
                </c:pt>
                <c:pt idx="14">
                  <c:v>32782.515991471213</c:v>
                </c:pt>
              </c:numCache>
            </c:numRef>
          </c:val>
          <c:smooth val="0"/>
          <c:extLst>
            <c:ext xmlns:c16="http://schemas.microsoft.com/office/drawing/2014/chart" uri="{C3380CC4-5D6E-409C-BE32-E72D297353CC}">
              <c16:uniqueId val="{00000001-F58E-4D72-B930-DEE9EBFE855E}"/>
            </c:ext>
          </c:extLst>
        </c:ser>
        <c:ser>
          <c:idx val="2"/>
          <c:order val="2"/>
          <c:tx>
            <c:strRef>
              <c:f>'Grenzen _Putenmastplätze'!$F$9:$G$9</c:f>
              <c:strCache>
                <c:ptCount val="1"/>
                <c:pt idx="0">
                  <c:v>4. BImSchV, Sp. 2: ohne Öffentlichkeits-beteiligung</c:v>
                </c:pt>
              </c:strCache>
            </c:strRef>
          </c:tx>
          <c:spPr>
            <a:ln w="25400">
              <a:solidFill>
                <a:srgbClr val="FFFF00"/>
              </a:solidFill>
              <a:prstDash val="lgDash"/>
            </a:ln>
          </c:spPr>
          <c:marker>
            <c:symbol val="triangle"/>
            <c:size val="11"/>
            <c:spPr>
              <a:solidFill>
                <a:srgbClr val="FFFF00"/>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_Putenmastplätze'!$F$12:$F$26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2-F58E-4D72-B930-DEE9EBFE855E}"/>
            </c:ext>
          </c:extLst>
        </c:ser>
        <c:ser>
          <c:idx val="3"/>
          <c:order val="3"/>
          <c:tx>
            <c:strRef>
              <c:f>'Grenzen _Putenmastplätze'!$H$9</c:f>
              <c:strCache>
                <c:ptCount val="1"/>
                <c:pt idx="0">
                  <c:v>4. BImSchV, Sp. 1: mit Öffentlichkeits-beteiligung</c:v>
                </c:pt>
              </c:strCache>
            </c:strRef>
          </c:tx>
          <c:spPr>
            <a:ln w="12700">
              <a:solidFill>
                <a:srgbClr val="00FF00"/>
              </a:solidFill>
              <a:prstDash val="solid"/>
            </a:ln>
          </c:spPr>
          <c:marker>
            <c:symbol val="x"/>
            <c:size val="5"/>
            <c:spPr>
              <a:solidFill>
                <a:srgbClr val="00FF00"/>
              </a:solidFill>
              <a:ln>
                <a:solidFill>
                  <a:srgbClr val="00FF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_Putenmastplätze'!$H$12:$H$26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3-F58E-4D72-B930-DEE9EBFE855E}"/>
            </c:ext>
          </c:extLst>
        </c:ser>
        <c:ser>
          <c:idx val="4"/>
          <c:order val="4"/>
          <c:tx>
            <c:strRef>
              <c:f>'Grenzen _Putenmastplätze'!$I$9:$J$9</c:f>
              <c:strCache>
                <c:ptCount val="1"/>
                <c:pt idx="0">
                  <c:v>UVP nach standortbe-zogener Vorprüfung</c:v>
                </c:pt>
              </c:strCache>
            </c:strRef>
          </c:tx>
          <c:spPr>
            <a:ln w="3175">
              <a:solidFill>
                <a:srgbClr val="800080"/>
              </a:solidFill>
              <a:prstDash val="lgDash"/>
            </a:ln>
          </c:spPr>
          <c:marker>
            <c:symbol val="star"/>
            <c:size val="5"/>
            <c:spPr>
              <a:noFill/>
              <a:ln>
                <a:solidFill>
                  <a:srgbClr val="800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_Putenmastplätze'!$I$12:$I$26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4-F58E-4D72-B930-DEE9EBFE855E}"/>
            </c:ext>
          </c:extLst>
        </c:ser>
        <c:ser>
          <c:idx val="5"/>
          <c:order val="5"/>
          <c:tx>
            <c:strRef>
              <c:f>'Grenzen _Putenmastplätze'!$K$9:$L$9</c:f>
              <c:strCache>
                <c:ptCount val="1"/>
                <c:pt idx="0">
                  <c:v>UVP - nach allgemeiner Vorprüfung </c:v>
                </c:pt>
              </c:strCache>
            </c:strRef>
          </c:tx>
          <c:spPr>
            <a:ln w="3175">
              <a:solidFill>
                <a:srgbClr val="800000"/>
              </a:solidFill>
              <a:prstDash val="lgDash"/>
            </a:ln>
          </c:spPr>
          <c:marker>
            <c:symbol val="dot"/>
            <c:size val="5"/>
            <c:spPr>
              <a:solidFill>
                <a:srgbClr val="800000"/>
              </a:solidFill>
              <a:ln>
                <a:solidFill>
                  <a:srgbClr val="800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_Putenmastplätze'!$K$12:$K$26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5-F58E-4D72-B930-DEE9EBFE855E}"/>
            </c:ext>
          </c:extLst>
        </c:ser>
        <c:ser>
          <c:idx val="6"/>
          <c:order val="6"/>
          <c:tx>
            <c:strRef>
              <c:f>'Grenzen _Putenmastplätze'!$M$9</c:f>
              <c:strCache>
                <c:ptCount val="1"/>
                <c:pt idx="0">
                  <c:v>Generelle UVP-Pflicht</c:v>
                </c:pt>
              </c:strCache>
            </c:strRef>
          </c:tx>
          <c:spPr>
            <a:ln w="12700">
              <a:solidFill>
                <a:srgbClr val="008080"/>
              </a:solidFill>
              <a:prstDash val="solid"/>
            </a:ln>
          </c:spPr>
          <c:marker>
            <c:symbol val="triangle"/>
            <c:size val="5"/>
            <c:spPr>
              <a:solidFill>
                <a:srgbClr val="008080"/>
              </a:solidFill>
              <a:ln>
                <a:solidFill>
                  <a:srgbClr val="008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_Putenmastplätze'!$M$12:$M$26</c:f>
              <c:numCache>
                <c:formatCode>#,##0</c:formatCode>
                <c:ptCount val="15"/>
                <c:pt idx="0">
                  <c:v>60000</c:v>
                </c:pt>
                <c:pt idx="1">
                  <c:v>60000</c:v>
                </c:pt>
                <c:pt idx="2">
                  <c:v>60000</c:v>
                </c:pt>
                <c:pt idx="3">
                  <c:v>60000</c:v>
                </c:pt>
                <c:pt idx="4">
                  <c:v>60000</c:v>
                </c:pt>
                <c:pt idx="5">
                  <c:v>60000</c:v>
                </c:pt>
                <c:pt idx="6">
                  <c:v>60000</c:v>
                </c:pt>
                <c:pt idx="7">
                  <c:v>60000</c:v>
                </c:pt>
                <c:pt idx="8">
                  <c:v>60000</c:v>
                </c:pt>
                <c:pt idx="9">
                  <c:v>60000</c:v>
                </c:pt>
                <c:pt idx="10">
                  <c:v>60000</c:v>
                </c:pt>
                <c:pt idx="11">
                  <c:v>60000</c:v>
                </c:pt>
                <c:pt idx="12">
                  <c:v>60000</c:v>
                </c:pt>
                <c:pt idx="13">
                  <c:v>60000</c:v>
                </c:pt>
                <c:pt idx="14">
                  <c:v>60000</c:v>
                </c:pt>
              </c:numCache>
            </c:numRef>
          </c:val>
          <c:smooth val="0"/>
          <c:extLst>
            <c:ext xmlns:c16="http://schemas.microsoft.com/office/drawing/2014/chart" uri="{C3380CC4-5D6E-409C-BE32-E72D297353CC}">
              <c16:uniqueId val="{00000006-F58E-4D72-B930-DEE9EBFE855E}"/>
            </c:ext>
          </c:extLst>
        </c:ser>
        <c:ser>
          <c:idx val="10"/>
          <c:order val="7"/>
          <c:tx>
            <c:strRef>
              <c:f>'Grenzen _Putenmastplätze'!$Q$11</c:f>
              <c:strCache>
                <c:ptCount val="1"/>
                <c:pt idx="0">
                  <c:v>Putenhähne: P2O5-Bilanz; Dünge-VO (Standard-Fütterung)</c:v>
                </c:pt>
              </c:strCache>
            </c:strRef>
          </c:tx>
          <c:spPr>
            <a:ln w="12700">
              <a:solidFill>
                <a:srgbClr val="00FFFF"/>
              </a:solidFill>
              <a:prstDash val="sysDash"/>
            </a:ln>
          </c:spPr>
          <c:marker>
            <c:symbol val="triangle"/>
            <c:size val="5"/>
            <c:spPr>
              <a:solidFill>
                <a:srgbClr val="00FFFF"/>
              </a:solidFill>
              <a:ln>
                <a:solidFill>
                  <a:srgbClr val="00FF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_Putenmastplätze'!$Q$12:$Q$26</c:f>
              <c:numCache>
                <c:formatCode>#,##0</c:formatCode>
                <c:ptCount val="15"/>
                <c:pt idx="0">
                  <c:v>504.64998918607165</c:v>
                </c:pt>
                <c:pt idx="1">
                  <c:v>1009.2999783721433</c:v>
                </c:pt>
                <c:pt idx="2">
                  <c:v>1513.9499675582149</c:v>
                </c:pt>
                <c:pt idx="3">
                  <c:v>2018.5999567442866</c:v>
                </c:pt>
                <c:pt idx="4">
                  <c:v>2523.2499459303581</c:v>
                </c:pt>
                <c:pt idx="5">
                  <c:v>3027.8999351164298</c:v>
                </c:pt>
                <c:pt idx="6">
                  <c:v>3532.5499243025015</c:v>
                </c:pt>
                <c:pt idx="7">
                  <c:v>4037.1999134885732</c:v>
                </c:pt>
                <c:pt idx="8">
                  <c:v>4541.8499026746449</c:v>
                </c:pt>
                <c:pt idx="9">
                  <c:v>5046.4998918607162</c:v>
                </c:pt>
                <c:pt idx="10">
                  <c:v>5551.1498810467883</c:v>
                </c:pt>
                <c:pt idx="11">
                  <c:v>6055.7998702328596</c:v>
                </c:pt>
                <c:pt idx="12">
                  <c:v>6560.4498594189317</c:v>
                </c:pt>
                <c:pt idx="13">
                  <c:v>7065.099848605003</c:v>
                </c:pt>
                <c:pt idx="14">
                  <c:v>7569.7498377910752</c:v>
                </c:pt>
              </c:numCache>
            </c:numRef>
          </c:val>
          <c:smooth val="0"/>
          <c:extLst>
            <c:ext xmlns:c16="http://schemas.microsoft.com/office/drawing/2014/chart" uri="{C3380CC4-5D6E-409C-BE32-E72D297353CC}">
              <c16:uniqueId val="{00000007-F58E-4D72-B930-DEE9EBFE855E}"/>
            </c:ext>
          </c:extLst>
        </c:ser>
        <c:ser>
          <c:idx val="9"/>
          <c:order val="8"/>
          <c:tx>
            <c:strRef>
              <c:f>'Grenzen _Putenmastplätze'!$P$11</c:f>
              <c:strCache>
                <c:ptCount val="1"/>
                <c:pt idx="0">
                  <c:v>Putenhähne: P2O5-Bilanz; Dünge-VO (N-P-red. Fütterung)</c:v>
                </c:pt>
              </c:strCache>
            </c:strRef>
          </c:tx>
          <c:spPr>
            <a:ln w="12700">
              <a:solidFill>
                <a:srgbClr val="0000FF"/>
              </a:solidFill>
              <a:prstDash val="sysDash"/>
            </a:ln>
          </c:spPr>
          <c:marker>
            <c:symbol val="triangle"/>
            <c:size val="5"/>
            <c:spPr>
              <a:solidFill>
                <a:srgbClr val="0000FF"/>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_Putenmastplätze'!$P$12:$P$26</c:f>
              <c:numCache>
                <c:formatCode>#,##0</c:formatCode>
                <c:ptCount val="15"/>
                <c:pt idx="0">
                  <c:v>939.84962406015029</c:v>
                </c:pt>
                <c:pt idx="1">
                  <c:v>1879.6992481203006</c:v>
                </c:pt>
                <c:pt idx="2">
                  <c:v>2819.5488721804509</c:v>
                </c:pt>
                <c:pt idx="3">
                  <c:v>3759.3984962406012</c:v>
                </c:pt>
                <c:pt idx="4">
                  <c:v>4699.2481203007519</c:v>
                </c:pt>
                <c:pt idx="5">
                  <c:v>5639.0977443609017</c:v>
                </c:pt>
                <c:pt idx="6">
                  <c:v>6578.9473684210516</c:v>
                </c:pt>
                <c:pt idx="7">
                  <c:v>7518.7969924812023</c:v>
                </c:pt>
                <c:pt idx="8">
                  <c:v>8458.6466165413531</c:v>
                </c:pt>
                <c:pt idx="9">
                  <c:v>9398.4962406015038</c:v>
                </c:pt>
                <c:pt idx="10">
                  <c:v>10338.345864661653</c:v>
                </c:pt>
                <c:pt idx="11">
                  <c:v>11278.195488721803</c:v>
                </c:pt>
                <c:pt idx="12">
                  <c:v>12218.045112781954</c:v>
                </c:pt>
                <c:pt idx="13">
                  <c:v>13157.894736842103</c:v>
                </c:pt>
                <c:pt idx="14">
                  <c:v>14097.744360902254</c:v>
                </c:pt>
              </c:numCache>
            </c:numRef>
          </c:val>
          <c:smooth val="0"/>
          <c:extLst>
            <c:ext xmlns:c16="http://schemas.microsoft.com/office/drawing/2014/chart" uri="{C3380CC4-5D6E-409C-BE32-E72D297353CC}">
              <c16:uniqueId val="{00000008-F58E-4D72-B930-DEE9EBFE855E}"/>
            </c:ext>
          </c:extLst>
        </c:ser>
        <c:ser>
          <c:idx val="8"/>
          <c:order val="9"/>
          <c:tx>
            <c:strRef>
              <c:f>'Grenzen _Putenmastplätze'!$U$11</c:f>
              <c:strCache>
                <c:ptCount val="1"/>
                <c:pt idx="0">
                  <c:v>Putenhennen: P2O5-Bilanz; Dünge-VO (Standard-Fütterung)</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val>
            <c:numRef>
              <c:f>'Grenzen _Putenmastplätze'!$U$12:$U$26</c:f>
              <c:numCache>
                <c:formatCode>#,##0</c:formatCode>
                <c:ptCount val="15"/>
                <c:pt idx="0">
                  <c:v>764.77657598601559</c:v>
                </c:pt>
                <c:pt idx="1">
                  <c:v>1529.5531519720312</c:v>
                </c:pt>
                <c:pt idx="2">
                  <c:v>2294.3297279580465</c:v>
                </c:pt>
                <c:pt idx="3">
                  <c:v>3059.1063039440623</c:v>
                </c:pt>
                <c:pt idx="4">
                  <c:v>3823.8828799300777</c:v>
                </c:pt>
                <c:pt idx="5">
                  <c:v>4588.6594559160931</c:v>
                </c:pt>
                <c:pt idx="6">
                  <c:v>5353.4360319021089</c:v>
                </c:pt>
                <c:pt idx="7">
                  <c:v>6118.2126078881247</c:v>
                </c:pt>
                <c:pt idx="8">
                  <c:v>6882.9891838741396</c:v>
                </c:pt>
                <c:pt idx="9">
                  <c:v>7647.7657598601554</c:v>
                </c:pt>
                <c:pt idx="10">
                  <c:v>8412.5423358461703</c:v>
                </c:pt>
                <c:pt idx="11">
                  <c:v>9177.3189118321861</c:v>
                </c:pt>
                <c:pt idx="12">
                  <c:v>9942.0954878182019</c:v>
                </c:pt>
                <c:pt idx="13">
                  <c:v>10706.872063804218</c:v>
                </c:pt>
                <c:pt idx="14">
                  <c:v>11471.648639790234</c:v>
                </c:pt>
              </c:numCache>
            </c:numRef>
          </c:val>
          <c:smooth val="0"/>
          <c:extLst>
            <c:ext xmlns:c16="http://schemas.microsoft.com/office/drawing/2014/chart" uri="{C3380CC4-5D6E-409C-BE32-E72D297353CC}">
              <c16:uniqueId val="{00000009-F58E-4D72-B930-DEE9EBFE855E}"/>
            </c:ext>
          </c:extLst>
        </c:ser>
        <c:ser>
          <c:idx val="7"/>
          <c:order val="10"/>
          <c:tx>
            <c:strRef>
              <c:f>'Grenzen _Putenmastplätze'!$T$11</c:f>
              <c:strCache>
                <c:ptCount val="1"/>
                <c:pt idx="0">
                  <c:v>Putenhennen: P2O5-Bilanz; Dünge-VO (N-P-red. Fütterung)</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val>
            <c:numRef>
              <c:f>'Grenzen _Putenmastplätze'!$T$12:$T$26</c:f>
              <c:numCache>
                <c:formatCode>#,##0</c:formatCode>
                <c:ptCount val="15"/>
                <c:pt idx="0">
                  <c:v>1308.1666978134926</c:v>
                </c:pt>
                <c:pt idx="1">
                  <c:v>2616.3333956269853</c:v>
                </c:pt>
                <c:pt idx="2">
                  <c:v>3924.5000934404784</c:v>
                </c:pt>
                <c:pt idx="3">
                  <c:v>5232.6667912539706</c:v>
                </c:pt>
                <c:pt idx="4">
                  <c:v>6540.8334890674641</c:v>
                </c:pt>
                <c:pt idx="5">
                  <c:v>7849.0001868809568</c:v>
                </c:pt>
                <c:pt idx="6">
                  <c:v>9157.1668846944485</c:v>
                </c:pt>
                <c:pt idx="7">
                  <c:v>10465.333582507941</c:v>
                </c:pt>
                <c:pt idx="8">
                  <c:v>11773.500280321436</c:v>
                </c:pt>
                <c:pt idx="9">
                  <c:v>13081.666978134928</c:v>
                </c:pt>
                <c:pt idx="10">
                  <c:v>14389.833675948421</c:v>
                </c:pt>
                <c:pt idx="11">
                  <c:v>15698.000373761914</c:v>
                </c:pt>
                <c:pt idx="12">
                  <c:v>17006.167071575404</c:v>
                </c:pt>
                <c:pt idx="13">
                  <c:v>18314.333769388897</c:v>
                </c:pt>
                <c:pt idx="14">
                  <c:v>19622.50046720239</c:v>
                </c:pt>
              </c:numCache>
            </c:numRef>
          </c:val>
          <c:smooth val="0"/>
          <c:extLst>
            <c:ext xmlns:c16="http://schemas.microsoft.com/office/drawing/2014/chart" uri="{C3380CC4-5D6E-409C-BE32-E72D297353CC}">
              <c16:uniqueId val="{0000000A-F58E-4D72-B930-DEE9EBFE855E}"/>
            </c:ext>
          </c:extLst>
        </c:ser>
        <c:ser>
          <c:idx val="11"/>
          <c:order val="11"/>
          <c:tx>
            <c:strRef>
              <c:f>'Grenzen _Putenmastplätze'!$N$11</c:f>
              <c:strCache>
                <c:ptCount val="1"/>
                <c:pt idx="0">
                  <c:v>Putenhähne: N-Grenze; Dünge-VO (N-P-red. Fütterung)</c:v>
                </c:pt>
              </c:strCache>
            </c:strRef>
          </c:tx>
          <c:spPr>
            <a:ln w="12700">
              <a:solidFill>
                <a:srgbClr val="FFFF00"/>
              </a:solidFill>
              <a:prstDash val="solid"/>
            </a:ln>
          </c:spPr>
          <c:marker>
            <c:symbol val="dot"/>
            <c:size val="5"/>
            <c:spPr>
              <a:solidFill>
                <a:srgbClr val="FFFF00"/>
              </a:solidFill>
              <a:ln>
                <a:solidFill>
                  <a:srgbClr val="FFFF00"/>
                </a:solidFill>
                <a:prstDash val="solid"/>
              </a:ln>
            </c:spPr>
          </c:marker>
          <c:val>
            <c:numRef>
              <c:f>'Grenzen _Putenmastplätze'!$N$12:$N$26</c:f>
              <c:numCache>
                <c:formatCode>#,##0</c:formatCode>
                <c:ptCount val="15"/>
                <c:pt idx="0">
                  <c:v>1458.9769996567115</c:v>
                </c:pt>
                <c:pt idx="1">
                  <c:v>2917.9539993134231</c:v>
                </c:pt>
                <c:pt idx="2">
                  <c:v>4376.9309989701351</c:v>
                </c:pt>
                <c:pt idx="3">
                  <c:v>5835.9079986268462</c:v>
                </c:pt>
                <c:pt idx="4">
                  <c:v>7294.8849982835582</c:v>
                </c:pt>
                <c:pt idx="5">
                  <c:v>8753.8619979402702</c:v>
                </c:pt>
                <c:pt idx="6">
                  <c:v>10212.838997596982</c:v>
                </c:pt>
                <c:pt idx="7">
                  <c:v>11671.815997253692</c:v>
                </c:pt>
                <c:pt idx="8">
                  <c:v>13130.792996910404</c:v>
                </c:pt>
                <c:pt idx="9">
                  <c:v>14589.769996567116</c:v>
                </c:pt>
                <c:pt idx="10">
                  <c:v>16048.746996223828</c:v>
                </c:pt>
                <c:pt idx="11">
                  <c:v>17507.72399588054</c:v>
                </c:pt>
                <c:pt idx="12">
                  <c:v>18966.700995537252</c:v>
                </c:pt>
                <c:pt idx="13">
                  <c:v>20425.677995193964</c:v>
                </c:pt>
                <c:pt idx="14">
                  <c:v>21884.654994850676</c:v>
                </c:pt>
              </c:numCache>
            </c:numRef>
          </c:val>
          <c:smooth val="0"/>
          <c:extLst>
            <c:ext xmlns:c16="http://schemas.microsoft.com/office/drawing/2014/chart" uri="{C3380CC4-5D6E-409C-BE32-E72D297353CC}">
              <c16:uniqueId val="{0000000B-F58E-4D72-B930-DEE9EBFE855E}"/>
            </c:ext>
          </c:extLst>
        </c:ser>
        <c:ser>
          <c:idx val="12"/>
          <c:order val="12"/>
          <c:tx>
            <c:strRef>
              <c:f>'Grenzen _Putenmastplätze'!$O$11</c:f>
              <c:strCache>
                <c:ptCount val="1"/>
                <c:pt idx="0">
                  <c:v>Putenhähne: N-Grenze; Dünge-VO (Standard-Fütterung)</c:v>
                </c:pt>
              </c:strCache>
            </c:strRef>
          </c:tx>
          <c:spPr>
            <a:ln w="12700">
              <a:solidFill>
                <a:srgbClr val="800080"/>
              </a:solidFill>
              <a:prstDash val="solid"/>
            </a:ln>
          </c:spPr>
          <c:marker>
            <c:symbol val="x"/>
            <c:size val="5"/>
            <c:spPr>
              <a:solidFill>
                <a:srgbClr val="800080"/>
              </a:solidFill>
              <a:ln>
                <a:solidFill>
                  <a:srgbClr val="800080"/>
                </a:solidFill>
                <a:prstDash val="solid"/>
              </a:ln>
            </c:spPr>
          </c:marker>
          <c:val>
            <c:numRef>
              <c:f>'Grenzen _Putenmastplätze'!$O$12:$O$26</c:f>
              <c:numCache>
                <c:formatCode>#,##0</c:formatCode>
                <c:ptCount val="15"/>
                <c:pt idx="0">
                  <c:v>1364.8041104688505</c:v>
                </c:pt>
                <c:pt idx="1">
                  <c:v>2729.6082209377009</c:v>
                </c:pt>
                <c:pt idx="2">
                  <c:v>4094.4123314065514</c:v>
                </c:pt>
                <c:pt idx="3">
                  <c:v>5459.2164418754019</c:v>
                </c:pt>
                <c:pt idx="4">
                  <c:v>6824.0205523442528</c:v>
                </c:pt>
                <c:pt idx="5">
                  <c:v>8188.8246628131028</c:v>
                </c:pt>
                <c:pt idx="6">
                  <c:v>9553.6287732819528</c:v>
                </c:pt>
                <c:pt idx="7">
                  <c:v>10918.432883750804</c:v>
                </c:pt>
                <c:pt idx="8">
                  <c:v>12283.236994219655</c:v>
                </c:pt>
                <c:pt idx="9">
                  <c:v>13648.041104688506</c:v>
                </c:pt>
                <c:pt idx="10">
                  <c:v>15012.845215157357</c:v>
                </c:pt>
                <c:pt idx="11">
                  <c:v>16377.649325626206</c:v>
                </c:pt>
                <c:pt idx="12">
                  <c:v>17742.453436095057</c:v>
                </c:pt>
                <c:pt idx="13">
                  <c:v>19107.257546563906</c:v>
                </c:pt>
                <c:pt idx="14">
                  <c:v>20472.061657032758</c:v>
                </c:pt>
              </c:numCache>
            </c:numRef>
          </c:val>
          <c:smooth val="0"/>
          <c:extLst>
            <c:ext xmlns:c16="http://schemas.microsoft.com/office/drawing/2014/chart" uri="{C3380CC4-5D6E-409C-BE32-E72D297353CC}">
              <c16:uniqueId val="{0000000C-F58E-4D72-B930-DEE9EBFE855E}"/>
            </c:ext>
          </c:extLst>
        </c:ser>
        <c:ser>
          <c:idx val="13"/>
          <c:order val="13"/>
          <c:tx>
            <c:strRef>
              <c:f>'Grenzen _Putenmastplätze'!$R$11</c:f>
              <c:strCache>
                <c:ptCount val="1"/>
                <c:pt idx="0">
                  <c:v>Putenhennen: N-Grenze; Dünge-VO (N-P-red. Fütterung)</c:v>
                </c:pt>
              </c:strCache>
            </c:strRef>
          </c:tx>
          <c:spPr>
            <a:ln w="12700">
              <a:solidFill>
                <a:srgbClr val="333399"/>
              </a:solidFill>
              <a:prstDash val="solid"/>
            </a:ln>
          </c:spPr>
          <c:marker>
            <c:symbol val="plus"/>
            <c:size val="5"/>
            <c:spPr>
              <a:solidFill>
                <a:srgbClr val="333399"/>
              </a:solidFill>
              <a:ln>
                <a:solidFill>
                  <a:srgbClr val="333399"/>
                </a:solidFill>
                <a:prstDash val="solid"/>
              </a:ln>
            </c:spPr>
          </c:marker>
          <c:val>
            <c:numRef>
              <c:f>'Grenzen _Putenmastplätze'!$R$12:$R$26</c:f>
              <c:numCache>
                <c:formatCode>#,##0</c:formatCode>
                <c:ptCount val="15"/>
                <c:pt idx="0">
                  <c:v>1956.7219152854511</c:v>
                </c:pt>
                <c:pt idx="1">
                  <c:v>3913.4438305709023</c:v>
                </c:pt>
                <c:pt idx="2">
                  <c:v>5870.1657458563532</c:v>
                </c:pt>
                <c:pt idx="3">
                  <c:v>7826.8876611418045</c:v>
                </c:pt>
                <c:pt idx="4">
                  <c:v>9783.6095764272559</c:v>
                </c:pt>
                <c:pt idx="5">
                  <c:v>11740.331491712706</c:v>
                </c:pt>
                <c:pt idx="6">
                  <c:v>13697.053406998159</c:v>
                </c:pt>
                <c:pt idx="7">
                  <c:v>15653.775322283609</c:v>
                </c:pt>
                <c:pt idx="8">
                  <c:v>17610.49723756906</c:v>
                </c:pt>
                <c:pt idx="9">
                  <c:v>19567.219152854512</c:v>
                </c:pt>
                <c:pt idx="10">
                  <c:v>21523.941068139964</c:v>
                </c:pt>
                <c:pt idx="11">
                  <c:v>23480.662983425413</c:v>
                </c:pt>
                <c:pt idx="12">
                  <c:v>25437.384898710865</c:v>
                </c:pt>
                <c:pt idx="13">
                  <c:v>27394.106813996317</c:v>
                </c:pt>
                <c:pt idx="14">
                  <c:v>29350.828729281766</c:v>
                </c:pt>
              </c:numCache>
            </c:numRef>
          </c:val>
          <c:smooth val="0"/>
          <c:extLst>
            <c:ext xmlns:c16="http://schemas.microsoft.com/office/drawing/2014/chart" uri="{C3380CC4-5D6E-409C-BE32-E72D297353CC}">
              <c16:uniqueId val="{0000000D-F58E-4D72-B930-DEE9EBFE855E}"/>
            </c:ext>
          </c:extLst>
        </c:ser>
        <c:ser>
          <c:idx val="14"/>
          <c:order val="14"/>
          <c:tx>
            <c:strRef>
              <c:f>'Grenzen _Putenmastplätze'!$S$11</c:f>
              <c:strCache>
                <c:ptCount val="1"/>
                <c:pt idx="0">
                  <c:v>Putenhennen: N-Grenze; Dünge-VO (Standard-Fütterung)</c:v>
                </c:pt>
              </c:strCache>
            </c:strRef>
          </c:tx>
          <c:spPr>
            <a:ln w="12700">
              <a:solidFill>
                <a:srgbClr val="993366"/>
              </a:solidFill>
              <a:prstDash val="solid"/>
            </a:ln>
          </c:spPr>
          <c:marker>
            <c:symbol val="circle"/>
            <c:size val="5"/>
            <c:spPr>
              <a:solidFill>
                <a:srgbClr val="993366"/>
              </a:solidFill>
              <a:ln>
                <a:solidFill>
                  <a:srgbClr val="993366"/>
                </a:solidFill>
                <a:prstDash val="solid"/>
              </a:ln>
            </c:spPr>
          </c:marker>
          <c:val>
            <c:numRef>
              <c:f>'Grenzen _Putenmastplätze'!$S$12:$S$26</c:f>
              <c:numCache>
                <c:formatCode>#,##0</c:formatCode>
                <c:ptCount val="15"/>
                <c:pt idx="0">
                  <c:v>1849.4342906875547</c:v>
                </c:pt>
                <c:pt idx="1">
                  <c:v>3698.8685813751094</c:v>
                </c:pt>
                <c:pt idx="2">
                  <c:v>5548.3028720626644</c:v>
                </c:pt>
                <c:pt idx="3">
                  <c:v>7397.7371627502189</c:v>
                </c:pt>
                <c:pt idx="4">
                  <c:v>9247.1714534377734</c:v>
                </c:pt>
                <c:pt idx="5">
                  <c:v>11096.605744125329</c:v>
                </c:pt>
                <c:pt idx="6">
                  <c:v>12946.040034812884</c:v>
                </c:pt>
                <c:pt idx="7">
                  <c:v>14795.474325500438</c:v>
                </c:pt>
                <c:pt idx="8">
                  <c:v>16644.908616187993</c:v>
                </c:pt>
                <c:pt idx="9">
                  <c:v>18494.342906875547</c:v>
                </c:pt>
                <c:pt idx="10">
                  <c:v>20343.777197563104</c:v>
                </c:pt>
                <c:pt idx="11">
                  <c:v>22193.211488250658</c:v>
                </c:pt>
                <c:pt idx="12">
                  <c:v>24042.645778938211</c:v>
                </c:pt>
                <c:pt idx="13">
                  <c:v>25892.080069625768</c:v>
                </c:pt>
                <c:pt idx="14">
                  <c:v>27741.514360313322</c:v>
                </c:pt>
              </c:numCache>
            </c:numRef>
          </c:val>
          <c:smooth val="0"/>
          <c:extLst>
            <c:ext xmlns:c16="http://schemas.microsoft.com/office/drawing/2014/chart" uri="{C3380CC4-5D6E-409C-BE32-E72D297353CC}">
              <c16:uniqueId val="{0000000E-F58E-4D72-B930-DEE9EBFE855E}"/>
            </c:ext>
          </c:extLst>
        </c:ser>
        <c:dLbls>
          <c:showLegendKey val="0"/>
          <c:showVal val="0"/>
          <c:showCatName val="0"/>
          <c:showSerName val="0"/>
          <c:showPercent val="0"/>
          <c:showBubbleSize val="0"/>
        </c:dLbls>
        <c:marker val="1"/>
        <c:smooth val="0"/>
        <c:axId val="439228920"/>
        <c:axId val="1"/>
      </c:lineChart>
      <c:catAx>
        <c:axId val="439228920"/>
        <c:scaling>
          <c:orientation val="minMax"/>
        </c:scaling>
        <c:delete val="0"/>
        <c:axPos val="b"/>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ha</a:t>
                </a:r>
              </a:p>
            </c:rich>
          </c:tx>
          <c:layout>
            <c:manualLayout>
              <c:xMode val="edge"/>
              <c:yMode val="edge"/>
              <c:x val="0.38715765869263163"/>
              <c:y val="0.912843950641930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2"/>
        <c:noMultiLvlLbl val="0"/>
      </c:catAx>
      <c:valAx>
        <c:axId val="1"/>
        <c:scaling>
          <c:orientation val="minMax"/>
          <c:max val="7000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de-DE"/>
                  <a:t>Mastputenplätze
</a:t>
                </a:r>
              </a:p>
            </c:rich>
          </c:tx>
          <c:layout>
            <c:manualLayout>
              <c:xMode val="edge"/>
              <c:yMode val="edge"/>
              <c:x val="0"/>
              <c:y val="5.8103973911482955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439228920"/>
        <c:crosses val="autoZero"/>
        <c:crossBetween val="midCat"/>
      </c:valAx>
      <c:spPr>
        <a:solidFill>
          <a:srgbClr val="A6CAF0"/>
        </a:solidFill>
        <a:ln w="12700">
          <a:solidFill>
            <a:srgbClr val="808080"/>
          </a:solidFill>
          <a:prstDash val="solid"/>
        </a:ln>
      </c:spPr>
    </c:plotArea>
    <c:legend>
      <c:legendPos val="r"/>
      <c:layout>
        <c:manualLayout>
          <c:xMode val="edge"/>
          <c:yMode val="edge"/>
          <c:x val="0.71920668058455117"/>
          <c:y val="0.13636363636363635"/>
          <c:w val="0.26722338204592899"/>
          <c:h val="0.71380471380471378"/>
        </c:manualLayout>
      </c:layout>
      <c:overlay val="0"/>
      <c:spPr>
        <a:solidFill>
          <a:srgbClr val="A6CAF0"/>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C0"/>
    </a:solid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de-DE" sz="1600" b="1" i="0" u="none" strike="noStrike" baseline="0">
                <a:solidFill>
                  <a:srgbClr val="000000"/>
                </a:solidFill>
                <a:latin typeface="Arial"/>
                <a:cs typeface="Arial"/>
              </a:rPr>
              <a:t>Maximaler Mastputenbestand - </a:t>
            </a:r>
            <a:r>
              <a:rPr lang="de-DE" sz="1600" b="1" i="0" u="none" strike="noStrike" baseline="0">
                <a:solidFill>
                  <a:srgbClr val="FF0000"/>
                </a:solidFill>
                <a:latin typeface="Arial"/>
                <a:cs typeface="Arial"/>
              </a:rPr>
              <a:t>Putenhähne</a:t>
            </a:r>
            <a:r>
              <a:rPr lang="de-DE" sz="1600" b="1" i="0" u="none" strike="noStrike" baseline="0">
                <a:solidFill>
                  <a:srgbClr val="000000"/>
                </a:solidFill>
                <a:latin typeface="Arial"/>
                <a:cs typeface="Arial"/>
              </a:rPr>
              <a:t> - </a:t>
            </a:r>
          </a:p>
          <a:p>
            <a:pPr>
              <a:defRPr sz="1000" b="0" i="0" u="none" strike="noStrike" baseline="0">
                <a:solidFill>
                  <a:srgbClr val="000000"/>
                </a:solidFill>
                <a:latin typeface="Arial"/>
                <a:ea typeface="Arial"/>
                <a:cs typeface="Arial"/>
              </a:defRPr>
            </a:pPr>
            <a:r>
              <a:rPr lang="de-DE" sz="1600" b="1" i="0" u="none" strike="noStrike" baseline="0">
                <a:solidFill>
                  <a:srgbClr val="000000"/>
                </a:solidFill>
                <a:latin typeface="Arial"/>
                <a:cs typeface="Arial"/>
              </a:rPr>
              <a:t>nach rechtlichen Vorgaben</a:t>
            </a:r>
          </a:p>
        </c:rich>
      </c:tx>
      <c:layout>
        <c:manualLayout>
          <c:xMode val="edge"/>
          <c:yMode val="edge"/>
          <c:x val="0.19452308692242701"/>
          <c:y val="9.1743768740148758E-3"/>
        </c:manualLayout>
      </c:layout>
      <c:overlay val="0"/>
      <c:spPr>
        <a:noFill/>
        <a:ln w="25400">
          <a:noFill/>
        </a:ln>
      </c:spPr>
    </c:title>
    <c:autoTitleDeleted val="0"/>
    <c:plotArea>
      <c:layout>
        <c:manualLayout>
          <c:layoutTarget val="inner"/>
          <c:xMode val="edge"/>
          <c:yMode val="edge"/>
          <c:x val="0.1104815864022663"/>
          <c:y val="0.14678899082568805"/>
          <c:w val="0.57790368271954673"/>
          <c:h val="0.70030581039755357"/>
        </c:manualLayout>
      </c:layout>
      <c:lineChart>
        <c:grouping val="standard"/>
        <c:varyColors val="0"/>
        <c:ser>
          <c:idx val="1"/>
          <c:order val="0"/>
          <c:tx>
            <c:strRef>
              <c:f>'Grenzen _Putenmastplätze'!$D$11</c:f>
              <c:strCache>
                <c:ptCount val="1"/>
                <c:pt idx="0">
                  <c:v>Putenhähne (nach Bewertungsgesetz)</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_Putenmastplätze'!$D$12:$D$26</c:f>
              <c:numCache>
                <c:formatCode>#,##0</c:formatCode>
                <c:ptCount val="15"/>
                <c:pt idx="0">
                  <c:v>6784.2605156037989</c:v>
                </c:pt>
                <c:pt idx="1">
                  <c:v>13568.521031207598</c:v>
                </c:pt>
                <c:pt idx="2">
                  <c:v>18317.503392130257</c:v>
                </c:pt>
                <c:pt idx="3">
                  <c:v>22388.059701492533</c:v>
                </c:pt>
                <c:pt idx="4">
                  <c:v>26458.616010854814</c:v>
                </c:pt>
                <c:pt idx="5">
                  <c:v>28493.894165535956</c:v>
                </c:pt>
                <c:pt idx="6">
                  <c:v>30529.172320217091</c:v>
                </c:pt>
                <c:pt idx="7">
                  <c:v>32564.450474898236</c:v>
                </c:pt>
                <c:pt idx="8">
                  <c:v>34599.728629579375</c:v>
                </c:pt>
                <c:pt idx="9">
                  <c:v>36635.006784260513</c:v>
                </c:pt>
                <c:pt idx="10">
                  <c:v>37652.645861601079</c:v>
                </c:pt>
                <c:pt idx="11">
                  <c:v>38670.284938941651</c:v>
                </c:pt>
                <c:pt idx="12">
                  <c:v>39687.924016282217</c:v>
                </c:pt>
                <c:pt idx="13">
                  <c:v>40705.56309362279</c:v>
                </c:pt>
                <c:pt idx="14">
                  <c:v>41723.202170963355</c:v>
                </c:pt>
              </c:numCache>
            </c:numRef>
          </c:val>
          <c:smooth val="0"/>
          <c:extLst>
            <c:ext xmlns:c16="http://schemas.microsoft.com/office/drawing/2014/chart" uri="{C3380CC4-5D6E-409C-BE32-E72D297353CC}">
              <c16:uniqueId val="{00000000-5AB1-47EE-ACFA-E4ADE13C137C}"/>
            </c:ext>
          </c:extLst>
        </c:ser>
        <c:ser>
          <c:idx val="2"/>
          <c:order val="1"/>
          <c:tx>
            <c:strRef>
              <c:f>'Grenzen _Putenmastplätze'!$F$9:$G$9</c:f>
              <c:strCache>
                <c:ptCount val="1"/>
                <c:pt idx="0">
                  <c:v>4. BImSchV, Sp. 2: ohne Öffentlichkeits-beteiligung</c:v>
                </c:pt>
              </c:strCache>
            </c:strRef>
          </c:tx>
          <c:spPr>
            <a:ln w="25400">
              <a:solidFill>
                <a:srgbClr val="FFFF00"/>
              </a:solidFill>
              <a:prstDash val="lgDash"/>
            </a:ln>
          </c:spPr>
          <c:marker>
            <c:symbol val="triangle"/>
            <c:size val="11"/>
            <c:spPr>
              <a:solidFill>
                <a:srgbClr val="FFFF00"/>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_Putenmastplätze'!$F$12:$F$26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1-5AB1-47EE-ACFA-E4ADE13C137C}"/>
            </c:ext>
          </c:extLst>
        </c:ser>
        <c:ser>
          <c:idx val="3"/>
          <c:order val="2"/>
          <c:tx>
            <c:strRef>
              <c:f>'Grenzen _Putenmastplätze'!$H$9</c:f>
              <c:strCache>
                <c:ptCount val="1"/>
                <c:pt idx="0">
                  <c:v>4. BImSchV, Sp. 1: mit Öffentlichkeits-beteiligung</c:v>
                </c:pt>
              </c:strCache>
            </c:strRef>
          </c:tx>
          <c:spPr>
            <a:ln w="12700">
              <a:solidFill>
                <a:srgbClr val="00FF00"/>
              </a:solidFill>
              <a:prstDash val="solid"/>
            </a:ln>
          </c:spPr>
          <c:marker>
            <c:symbol val="x"/>
            <c:size val="5"/>
            <c:spPr>
              <a:solidFill>
                <a:srgbClr val="00FF00"/>
              </a:solidFill>
              <a:ln>
                <a:solidFill>
                  <a:srgbClr val="00FF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_Putenmastplätze'!$H$12:$H$26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2-5AB1-47EE-ACFA-E4ADE13C137C}"/>
            </c:ext>
          </c:extLst>
        </c:ser>
        <c:ser>
          <c:idx val="4"/>
          <c:order val="3"/>
          <c:tx>
            <c:strRef>
              <c:f>'Grenzen _Putenmastplätze'!$I$9:$J$9</c:f>
              <c:strCache>
                <c:ptCount val="1"/>
                <c:pt idx="0">
                  <c:v>UVP nach standortbe-zogener Vorprüfung</c:v>
                </c:pt>
              </c:strCache>
            </c:strRef>
          </c:tx>
          <c:spPr>
            <a:ln w="3175">
              <a:solidFill>
                <a:srgbClr val="800080"/>
              </a:solidFill>
              <a:prstDash val="lgDash"/>
            </a:ln>
          </c:spPr>
          <c:marker>
            <c:symbol val="star"/>
            <c:size val="5"/>
            <c:spPr>
              <a:noFill/>
              <a:ln>
                <a:solidFill>
                  <a:srgbClr val="800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_Putenmastplätze'!$I$12:$I$26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3-5AB1-47EE-ACFA-E4ADE13C137C}"/>
            </c:ext>
          </c:extLst>
        </c:ser>
        <c:ser>
          <c:idx val="5"/>
          <c:order val="4"/>
          <c:tx>
            <c:strRef>
              <c:f>'Grenzen _Putenmastplätze'!$K$9:$L$9</c:f>
              <c:strCache>
                <c:ptCount val="1"/>
                <c:pt idx="0">
                  <c:v>UVP - nach allgemeiner Vorprüfung </c:v>
                </c:pt>
              </c:strCache>
            </c:strRef>
          </c:tx>
          <c:spPr>
            <a:ln w="3175">
              <a:solidFill>
                <a:srgbClr val="800000"/>
              </a:solidFill>
              <a:prstDash val="lgDash"/>
            </a:ln>
          </c:spPr>
          <c:marker>
            <c:symbol val="dot"/>
            <c:size val="5"/>
            <c:spPr>
              <a:solidFill>
                <a:srgbClr val="800000"/>
              </a:solidFill>
              <a:ln>
                <a:solidFill>
                  <a:srgbClr val="800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_Putenmastplätze'!$K$12:$K$26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4-5AB1-47EE-ACFA-E4ADE13C137C}"/>
            </c:ext>
          </c:extLst>
        </c:ser>
        <c:ser>
          <c:idx val="6"/>
          <c:order val="5"/>
          <c:tx>
            <c:strRef>
              <c:f>'Grenzen _Putenmastplätze'!$M$9</c:f>
              <c:strCache>
                <c:ptCount val="1"/>
                <c:pt idx="0">
                  <c:v>Generelle UVP-Pflicht</c:v>
                </c:pt>
              </c:strCache>
            </c:strRef>
          </c:tx>
          <c:spPr>
            <a:ln w="12700">
              <a:solidFill>
                <a:srgbClr val="008080"/>
              </a:solidFill>
              <a:prstDash val="solid"/>
            </a:ln>
          </c:spPr>
          <c:marker>
            <c:symbol val="triangle"/>
            <c:size val="5"/>
            <c:spPr>
              <a:solidFill>
                <a:srgbClr val="008080"/>
              </a:solidFill>
              <a:ln>
                <a:solidFill>
                  <a:srgbClr val="008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_Putenmastplätze'!$M$12:$M$26</c:f>
              <c:numCache>
                <c:formatCode>#,##0</c:formatCode>
                <c:ptCount val="15"/>
                <c:pt idx="0">
                  <c:v>60000</c:v>
                </c:pt>
                <c:pt idx="1">
                  <c:v>60000</c:v>
                </c:pt>
                <c:pt idx="2">
                  <c:v>60000</c:v>
                </c:pt>
                <c:pt idx="3">
                  <c:v>60000</c:v>
                </c:pt>
                <c:pt idx="4">
                  <c:v>60000</c:v>
                </c:pt>
                <c:pt idx="5">
                  <c:v>60000</c:v>
                </c:pt>
                <c:pt idx="6">
                  <c:v>60000</c:v>
                </c:pt>
                <c:pt idx="7">
                  <c:v>60000</c:v>
                </c:pt>
                <c:pt idx="8">
                  <c:v>60000</c:v>
                </c:pt>
                <c:pt idx="9">
                  <c:v>60000</c:v>
                </c:pt>
                <c:pt idx="10">
                  <c:v>60000</c:v>
                </c:pt>
                <c:pt idx="11">
                  <c:v>60000</c:v>
                </c:pt>
                <c:pt idx="12">
                  <c:v>60000</c:v>
                </c:pt>
                <c:pt idx="13">
                  <c:v>60000</c:v>
                </c:pt>
                <c:pt idx="14">
                  <c:v>60000</c:v>
                </c:pt>
              </c:numCache>
            </c:numRef>
          </c:val>
          <c:smooth val="0"/>
          <c:extLst>
            <c:ext xmlns:c16="http://schemas.microsoft.com/office/drawing/2014/chart" uri="{C3380CC4-5D6E-409C-BE32-E72D297353CC}">
              <c16:uniqueId val="{00000005-5AB1-47EE-ACFA-E4ADE13C137C}"/>
            </c:ext>
          </c:extLst>
        </c:ser>
        <c:ser>
          <c:idx val="10"/>
          <c:order val="6"/>
          <c:tx>
            <c:strRef>
              <c:f>'Grenzen _Putenmastplätze'!$Q$11</c:f>
              <c:strCache>
                <c:ptCount val="1"/>
                <c:pt idx="0">
                  <c:v>Putenhähne: P2O5-Bilanz; Dünge-VO (Standard-Fütterung)</c:v>
                </c:pt>
              </c:strCache>
            </c:strRef>
          </c:tx>
          <c:spPr>
            <a:ln w="12700">
              <a:solidFill>
                <a:srgbClr val="0000FF"/>
              </a:solidFill>
              <a:prstDash val="solid"/>
            </a:ln>
          </c:spPr>
          <c:marker>
            <c:symbol val="triangle"/>
            <c:size val="5"/>
            <c:spPr>
              <a:solidFill>
                <a:srgbClr val="0000FF"/>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_Putenmastplätze'!$Q$12:$Q$26</c:f>
              <c:numCache>
                <c:formatCode>#,##0</c:formatCode>
                <c:ptCount val="15"/>
                <c:pt idx="0">
                  <c:v>504.64998918607165</c:v>
                </c:pt>
                <c:pt idx="1">
                  <c:v>1009.2999783721433</c:v>
                </c:pt>
                <c:pt idx="2">
                  <c:v>1513.9499675582149</c:v>
                </c:pt>
                <c:pt idx="3">
                  <c:v>2018.5999567442866</c:v>
                </c:pt>
                <c:pt idx="4">
                  <c:v>2523.2499459303581</c:v>
                </c:pt>
                <c:pt idx="5">
                  <c:v>3027.8999351164298</c:v>
                </c:pt>
                <c:pt idx="6">
                  <c:v>3532.5499243025015</c:v>
                </c:pt>
                <c:pt idx="7">
                  <c:v>4037.1999134885732</c:v>
                </c:pt>
                <c:pt idx="8">
                  <c:v>4541.8499026746449</c:v>
                </c:pt>
                <c:pt idx="9">
                  <c:v>5046.4998918607162</c:v>
                </c:pt>
                <c:pt idx="10">
                  <c:v>5551.1498810467883</c:v>
                </c:pt>
                <c:pt idx="11">
                  <c:v>6055.7998702328596</c:v>
                </c:pt>
                <c:pt idx="12">
                  <c:v>6560.4498594189317</c:v>
                </c:pt>
                <c:pt idx="13">
                  <c:v>7065.099848605003</c:v>
                </c:pt>
                <c:pt idx="14">
                  <c:v>7569.7498377910752</c:v>
                </c:pt>
              </c:numCache>
            </c:numRef>
          </c:val>
          <c:smooth val="0"/>
          <c:extLst>
            <c:ext xmlns:c16="http://schemas.microsoft.com/office/drawing/2014/chart" uri="{C3380CC4-5D6E-409C-BE32-E72D297353CC}">
              <c16:uniqueId val="{00000006-5AB1-47EE-ACFA-E4ADE13C137C}"/>
            </c:ext>
          </c:extLst>
        </c:ser>
        <c:ser>
          <c:idx val="9"/>
          <c:order val="7"/>
          <c:tx>
            <c:strRef>
              <c:f>'Grenzen _Putenmastplätze'!$P$11</c:f>
              <c:strCache>
                <c:ptCount val="1"/>
                <c:pt idx="0">
                  <c:v>Putenhähne: P2O5-Bilanz; Dünge-VO (N-P-red. Fütterung)</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_Putenmastplätze'!$P$12:$P$26</c:f>
              <c:numCache>
                <c:formatCode>#,##0</c:formatCode>
                <c:ptCount val="15"/>
                <c:pt idx="0">
                  <c:v>939.84962406015029</c:v>
                </c:pt>
                <c:pt idx="1">
                  <c:v>1879.6992481203006</c:v>
                </c:pt>
                <c:pt idx="2">
                  <c:v>2819.5488721804509</c:v>
                </c:pt>
                <c:pt idx="3">
                  <c:v>3759.3984962406012</c:v>
                </c:pt>
                <c:pt idx="4">
                  <c:v>4699.2481203007519</c:v>
                </c:pt>
                <c:pt idx="5">
                  <c:v>5639.0977443609017</c:v>
                </c:pt>
                <c:pt idx="6">
                  <c:v>6578.9473684210516</c:v>
                </c:pt>
                <c:pt idx="7">
                  <c:v>7518.7969924812023</c:v>
                </c:pt>
                <c:pt idx="8">
                  <c:v>8458.6466165413531</c:v>
                </c:pt>
                <c:pt idx="9">
                  <c:v>9398.4962406015038</c:v>
                </c:pt>
                <c:pt idx="10">
                  <c:v>10338.345864661653</c:v>
                </c:pt>
                <c:pt idx="11">
                  <c:v>11278.195488721803</c:v>
                </c:pt>
                <c:pt idx="12">
                  <c:v>12218.045112781954</c:v>
                </c:pt>
                <c:pt idx="13">
                  <c:v>13157.894736842103</c:v>
                </c:pt>
                <c:pt idx="14">
                  <c:v>14097.744360902254</c:v>
                </c:pt>
              </c:numCache>
            </c:numRef>
          </c:val>
          <c:smooth val="0"/>
          <c:extLst>
            <c:ext xmlns:c16="http://schemas.microsoft.com/office/drawing/2014/chart" uri="{C3380CC4-5D6E-409C-BE32-E72D297353CC}">
              <c16:uniqueId val="{00000007-5AB1-47EE-ACFA-E4ADE13C137C}"/>
            </c:ext>
          </c:extLst>
        </c:ser>
        <c:ser>
          <c:idx val="12"/>
          <c:order val="8"/>
          <c:tx>
            <c:strRef>
              <c:f>'Grenzen _Putenmastplätze'!$O$11</c:f>
              <c:strCache>
                <c:ptCount val="1"/>
                <c:pt idx="0">
                  <c:v>Putenhähne: N-Grenze; Dünge-VO (Standard-Fütterung)</c:v>
                </c:pt>
              </c:strCache>
            </c:strRef>
          </c:tx>
          <c:spPr>
            <a:ln w="12700">
              <a:solidFill>
                <a:srgbClr val="FFFF00"/>
              </a:solidFill>
              <a:prstDash val="solid"/>
            </a:ln>
          </c:spPr>
          <c:marker>
            <c:symbol val="x"/>
            <c:size val="5"/>
            <c:spPr>
              <a:solidFill>
                <a:srgbClr val="FFFF00"/>
              </a:solidFill>
              <a:ln>
                <a:solidFill>
                  <a:srgbClr val="FFFF00"/>
                </a:solidFill>
                <a:prstDash val="solid"/>
              </a:ln>
            </c:spPr>
          </c:marker>
          <c:val>
            <c:numRef>
              <c:f>'Grenzen _Putenmastplätze'!$O$12:$O$26</c:f>
              <c:numCache>
                <c:formatCode>#,##0</c:formatCode>
                <c:ptCount val="15"/>
                <c:pt idx="0">
                  <c:v>1364.8041104688505</c:v>
                </c:pt>
                <c:pt idx="1">
                  <c:v>2729.6082209377009</c:v>
                </c:pt>
                <c:pt idx="2">
                  <c:v>4094.4123314065514</c:v>
                </c:pt>
                <c:pt idx="3">
                  <c:v>5459.2164418754019</c:v>
                </c:pt>
                <c:pt idx="4">
                  <c:v>6824.0205523442528</c:v>
                </c:pt>
                <c:pt idx="5">
                  <c:v>8188.8246628131028</c:v>
                </c:pt>
                <c:pt idx="6">
                  <c:v>9553.6287732819528</c:v>
                </c:pt>
                <c:pt idx="7">
                  <c:v>10918.432883750804</c:v>
                </c:pt>
                <c:pt idx="8">
                  <c:v>12283.236994219655</c:v>
                </c:pt>
                <c:pt idx="9">
                  <c:v>13648.041104688506</c:v>
                </c:pt>
                <c:pt idx="10">
                  <c:v>15012.845215157357</c:v>
                </c:pt>
                <c:pt idx="11">
                  <c:v>16377.649325626206</c:v>
                </c:pt>
                <c:pt idx="12">
                  <c:v>17742.453436095057</c:v>
                </c:pt>
                <c:pt idx="13">
                  <c:v>19107.257546563906</c:v>
                </c:pt>
                <c:pt idx="14">
                  <c:v>20472.061657032758</c:v>
                </c:pt>
              </c:numCache>
            </c:numRef>
          </c:val>
          <c:smooth val="0"/>
          <c:extLst>
            <c:ext xmlns:c16="http://schemas.microsoft.com/office/drawing/2014/chart" uri="{C3380CC4-5D6E-409C-BE32-E72D297353CC}">
              <c16:uniqueId val="{00000008-5AB1-47EE-ACFA-E4ADE13C137C}"/>
            </c:ext>
          </c:extLst>
        </c:ser>
        <c:ser>
          <c:idx val="11"/>
          <c:order val="9"/>
          <c:tx>
            <c:strRef>
              <c:f>'Grenzen _Putenmastplätze'!$N$11</c:f>
              <c:strCache>
                <c:ptCount val="1"/>
                <c:pt idx="0">
                  <c:v>Putenhähne: N-Grenze; Dünge-VO (N-P-red. Fütterung)</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val>
            <c:numRef>
              <c:f>'Grenzen _Putenmastplätze'!$N$12:$N$26</c:f>
              <c:numCache>
                <c:formatCode>#,##0</c:formatCode>
                <c:ptCount val="15"/>
                <c:pt idx="0">
                  <c:v>1458.9769996567115</c:v>
                </c:pt>
                <c:pt idx="1">
                  <c:v>2917.9539993134231</c:v>
                </c:pt>
                <c:pt idx="2">
                  <c:v>4376.9309989701351</c:v>
                </c:pt>
                <c:pt idx="3">
                  <c:v>5835.9079986268462</c:v>
                </c:pt>
                <c:pt idx="4">
                  <c:v>7294.8849982835582</c:v>
                </c:pt>
                <c:pt idx="5">
                  <c:v>8753.8619979402702</c:v>
                </c:pt>
                <c:pt idx="6">
                  <c:v>10212.838997596982</c:v>
                </c:pt>
                <c:pt idx="7">
                  <c:v>11671.815997253692</c:v>
                </c:pt>
                <c:pt idx="8">
                  <c:v>13130.792996910404</c:v>
                </c:pt>
                <c:pt idx="9">
                  <c:v>14589.769996567116</c:v>
                </c:pt>
                <c:pt idx="10">
                  <c:v>16048.746996223828</c:v>
                </c:pt>
                <c:pt idx="11">
                  <c:v>17507.72399588054</c:v>
                </c:pt>
                <c:pt idx="12">
                  <c:v>18966.700995537252</c:v>
                </c:pt>
                <c:pt idx="13">
                  <c:v>20425.677995193964</c:v>
                </c:pt>
                <c:pt idx="14">
                  <c:v>21884.654994850676</c:v>
                </c:pt>
              </c:numCache>
            </c:numRef>
          </c:val>
          <c:smooth val="0"/>
          <c:extLst>
            <c:ext xmlns:c16="http://schemas.microsoft.com/office/drawing/2014/chart" uri="{C3380CC4-5D6E-409C-BE32-E72D297353CC}">
              <c16:uniqueId val="{00000009-5AB1-47EE-ACFA-E4ADE13C137C}"/>
            </c:ext>
          </c:extLst>
        </c:ser>
        <c:dLbls>
          <c:showLegendKey val="0"/>
          <c:showVal val="0"/>
          <c:showCatName val="0"/>
          <c:showSerName val="0"/>
          <c:showPercent val="0"/>
          <c:showBubbleSize val="0"/>
        </c:dLbls>
        <c:marker val="1"/>
        <c:smooth val="0"/>
        <c:axId val="439233840"/>
        <c:axId val="1"/>
      </c:lineChart>
      <c:catAx>
        <c:axId val="439233840"/>
        <c:scaling>
          <c:orientation val="minMax"/>
        </c:scaling>
        <c:delete val="0"/>
        <c:axPos val="b"/>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ha</a:t>
                </a:r>
              </a:p>
            </c:rich>
          </c:tx>
          <c:layout>
            <c:manualLayout>
              <c:xMode val="edge"/>
              <c:yMode val="edge"/>
              <c:x val="0.38715765869263163"/>
              <c:y val="0.912843950641930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2"/>
        <c:noMultiLvlLbl val="0"/>
      </c:catAx>
      <c:valAx>
        <c:axId val="1"/>
        <c:scaling>
          <c:orientation val="minMax"/>
          <c:max val="7000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de-DE"/>
                  <a:t>Mastputenplätze
</a:t>
                </a:r>
              </a:p>
            </c:rich>
          </c:tx>
          <c:layout>
            <c:manualLayout>
              <c:xMode val="edge"/>
              <c:yMode val="edge"/>
              <c:x val="0"/>
              <c:y val="5.963309571771561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439233840"/>
        <c:crosses val="autoZero"/>
        <c:crossBetween val="midCat"/>
      </c:valAx>
      <c:spPr>
        <a:solidFill>
          <a:srgbClr val="A6CAF0"/>
        </a:solidFill>
        <a:ln w="12700">
          <a:solidFill>
            <a:srgbClr val="808080"/>
          </a:solidFill>
          <a:prstDash val="solid"/>
        </a:ln>
      </c:spPr>
    </c:plotArea>
    <c:legend>
      <c:legendPos val="r"/>
      <c:layout>
        <c:manualLayout>
          <c:xMode val="edge"/>
          <c:yMode val="edge"/>
          <c:x val="0.72025052192066807"/>
          <c:y val="0.13804713804713806"/>
          <c:w val="0.26722338204592899"/>
          <c:h val="0.71380471380471378"/>
        </c:manualLayout>
      </c:layout>
      <c:overlay val="0"/>
      <c:spPr>
        <a:solidFill>
          <a:srgbClr val="A6CAF0"/>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C0"/>
    </a:solid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de-DE" sz="1600" b="1" i="0" u="none" strike="noStrike" baseline="0">
                <a:solidFill>
                  <a:srgbClr val="000000"/>
                </a:solidFill>
                <a:latin typeface="Arial"/>
                <a:cs typeface="Arial"/>
              </a:rPr>
              <a:t>Maximaler Mastputenbestand - </a:t>
            </a:r>
            <a:r>
              <a:rPr lang="de-DE" sz="1600" b="1" i="0" u="none" strike="noStrike" baseline="0">
                <a:solidFill>
                  <a:srgbClr val="FF0000"/>
                </a:solidFill>
                <a:latin typeface="Arial"/>
                <a:cs typeface="Arial"/>
              </a:rPr>
              <a:t>Putenhennen</a:t>
            </a:r>
            <a:r>
              <a:rPr lang="de-DE" sz="1600" b="1" i="0" u="none" strike="noStrike" baseline="0">
                <a:solidFill>
                  <a:srgbClr val="000000"/>
                </a:solidFill>
                <a:latin typeface="Arial"/>
                <a:cs typeface="Arial"/>
              </a:rPr>
              <a:t> - </a:t>
            </a:r>
          </a:p>
          <a:p>
            <a:pPr>
              <a:defRPr sz="1000" b="0" i="0" u="none" strike="noStrike" baseline="0">
                <a:solidFill>
                  <a:srgbClr val="000000"/>
                </a:solidFill>
                <a:latin typeface="Arial"/>
                <a:ea typeface="Arial"/>
                <a:cs typeface="Arial"/>
              </a:defRPr>
            </a:pPr>
            <a:r>
              <a:rPr lang="de-DE" sz="1600" b="1" i="0" u="none" strike="noStrike" baseline="0">
                <a:solidFill>
                  <a:srgbClr val="000000"/>
                </a:solidFill>
                <a:latin typeface="Arial"/>
                <a:cs typeface="Arial"/>
              </a:rPr>
              <a:t>nach rechtlichen Vorgaben</a:t>
            </a:r>
          </a:p>
        </c:rich>
      </c:tx>
      <c:layout>
        <c:manualLayout>
          <c:xMode val="edge"/>
          <c:yMode val="edge"/>
          <c:x val="0.19357882934631582"/>
          <c:y val="1.5291218062326579E-3"/>
        </c:manualLayout>
      </c:layout>
      <c:overlay val="0"/>
      <c:spPr>
        <a:noFill/>
        <a:ln w="25400">
          <a:noFill/>
        </a:ln>
      </c:spPr>
    </c:title>
    <c:autoTitleDeleted val="0"/>
    <c:plotArea>
      <c:layout>
        <c:manualLayout>
          <c:layoutTarget val="inner"/>
          <c:xMode val="edge"/>
          <c:yMode val="edge"/>
          <c:x val="0.1104815864022663"/>
          <c:y val="0.14678899082568805"/>
          <c:w val="0.57790368271954673"/>
          <c:h val="0.70030581039755357"/>
        </c:manualLayout>
      </c:layout>
      <c:lineChart>
        <c:grouping val="standard"/>
        <c:varyColors val="0"/>
        <c:ser>
          <c:idx val="0"/>
          <c:order val="0"/>
          <c:tx>
            <c:strRef>
              <c:f>'Grenzen _Putenmastplätze'!$E$11</c:f>
              <c:strCache>
                <c:ptCount val="1"/>
                <c:pt idx="0">
                  <c:v>Putenhennen (nach Bewertungsgesetz)</c:v>
                </c:pt>
              </c:strCache>
            </c:strRef>
          </c:tx>
          <c:spPr>
            <a:ln w="12700">
              <a:solidFill>
                <a:srgbClr val="FF00FF"/>
              </a:solidFill>
              <a:prstDash val="solid"/>
            </a:ln>
          </c:spPr>
          <c:marker>
            <c:symbol val="star"/>
            <c:size val="5"/>
            <c:spPr>
              <a:solidFill>
                <a:srgbClr val="FF00FF"/>
              </a:solidFill>
              <a:ln>
                <a:solidFill>
                  <a:srgbClr val="FF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_Putenmastplätze'!$E$12:$E$26</c:f>
              <c:numCache>
                <c:formatCode>#,##0</c:formatCode>
                <c:ptCount val="15"/>
                <c:pt idx="0">
                  <c:v>5330.4904051172707</c:v>
                </c:pt>
                <c:pt idx="1">
                  <c:v>10660.980810234541</c:v>
                </c:pt>
                <c:pt idx="2">
                  <c:v>14392.324093816633</c:v>
                </c:pt>
                <c:pt idx="3">
                  <c:v>17590.618336886993</c:v>
                </c:pt>
                <c:pt idx="4">
                  <c:v>20788.912579957356</c:v>
                </c:pt>
                <c:pt idx="5">
                  <c:v>22388.059701492541</c:v>
                </c:pt>
                <c:pt idx="6">
                  <c:v>23987.206823027718</c:v>
                </c:pt>
                <c:pt idx="7">
                  <c:v>25586.353944562903</c:v>
                </c:pt>
                <c:pt idx="8">
                  <c:v>27185.501066098084</c:v>
                </c:pt>
                <c:pt idx="9">
                  <c:v>28784.648187633265</c:v>
                </c:pt>
                <c:pt idx="10">
                  <c:v>29584.221748400854</c:v>
                </c:pt>
                <c:pt idx="11">
                  <c:v>30383.795309168447</c:v>
                </c:pt>
                <c:pt idx="12">
                  <c:v>31183.368869936032</c:v>
                </c:pt>
                <c:pt idx="13">
                  <c:v>31982.942430703628</c:v>
                </c:pt>
                <c:pt idx="14">
                  <c:v>32782.515991471213</c:v>
                </c:pt>
              </c:numCache>
            </c:numRef>
          </c:val>
          <c:smooth val="0"/>
          <c:extLst>
            <c:ext xmlns:c16="http://schemas.microsoft.com/office/drawing/2014/chart" uri="{C3380CC4-5D6E-409C-BE32-E72D297353CC}">
              <c16:uniqueId val="{00000000-41F6-4F32-9565-04346400D529}"/>
            </c:ext>
          </c:extLst>
        </c:ser>
        <c:ser>
          <c:idx val="2"/>
          <c:order val="1"/>
          <c:tx>
            <c:strRef>
              <c:f>'Grenzen _Putenmastplätze'!$F$9:$G$9</c:f>
              <c:strCache>
                <c:ptCount val="1"/>
                <c:pt idx="0">
                  <c:v>4. BImSchV, Sp. 2: ohne Öffentlichkeits-beteiligung</c:v>
                </c:pt>
              </c:strCache>
            </c:strRef>
          </c:tx>
          <c:spPr>
            <a:ln w="25400">
              <a:solidFill>
                <a:srgbClr val="FFFF00"/>
              </a:solidFill>
              <a:prstDash val="lgDash"/>
            </a:ln>
          </c:spPr>
          <c:marker>
            <c:symbol val="triangle"/>
            <c:size val="11"/>
            <c:spPr>
              <a:solidFill>
                <a:srgbClr val="FFFF00"/>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_Putenmastplätze'!$F$12:$F$26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1-41F6-4F32-9565-04346400D529}"/>
            </c:ext>
          </c:extLst>
        </c:ser>
        <c:ser>
          <c:idx val="3"/>
          <c:order val="2"/>
          <c:tx>
            <c:strRef>
              <c:f>'Grenzen _Putenmastplätze'!$H$9</c:f>
              <c:strCache>
                <c:ptCount val="1"/>
                <c:pt idx="0">
                  <c:v>4. BImSchV, Sp. 1: mit Öffentlichkeits-beteiligung</c:v>
                </c:pt>
              </c:strCache>
            </c:strRef>
          </c:tx>
          <c:spPr>
            <a:ln w="12700">
              <a:solidFill>
                <a:srgbClr val="00FF00"/>
              </a:solidFill>
              <a:prstDash val="solid"/>
            </a:ln>
          </c:spPr>
          <c:marker>
            <c:symbol val="x"/>
            <c:size val="5"/>
            <c:spPr>
              <a:solidFill>
                <a:srgbClr val="00FF00"/>
              </a:solidFill>
              <a:ln>
                <a:solidFill>
                  <a:srgbClr val="00FF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_Putenmastplätze'!$H$12:$H$26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2-41F6-4F32-9565-04346400D529}"/>
            </c:ext>
          </c:extLst>
        </c:ser>
        <c:ser>
          <c:idx val="4"/>
          <c:order val="3"/>
          <c:tx>
            <c:strRef>
              <c:f>'Grenzen _Putenmastplätze'!$I$9:$J$9</c:f>
              <c:strCache>
                <c:ptCount val="1"/>
                <c:pt idx="0">
                  <c:v>UVP nach standortbe-zogener Vorprüfung</c:v>
                </c:pt>
              </c:strCache>
            </c:strRef>
          </c:tx>
          <c:spPr>
            <a:ln w="3175">
              <a:solidFill>
                <a:srgbClr val="800080"/>
              </a:solidFill>
              <a:prstDash val="lgDash"/>
            </a:ln>
          </c:spPr>
          <c:marker>
            <c:symbol val="star"/>
            <c:size val="5"/>
            <c:spPr>
              <a:noFill/>
              <a:ln>
                <a:solidFill>
                  <a:srgbClr val="800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_Putenmastplätze'!$I$12:$I$26</c:f>
              <c:numCache>
                <c:formatCode>#,##0</c:formatCode>
                <c:ptCount val="15"/>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pt idx="12">
                  <c:v>15000</c:v>
                </c:pt>
                <c:pt idx="13">
                  <c:v>15000</c:v>
                </c:pt>
                <c:pt idx="14">
                  <c:v>15000</c:v>
                </c:pt>
              </c:numCache>
            </c:numRef>
          </c:val>
          <c:smooth val="0"/>
          <c:extLst>
            <c:ext xmlns:c16="http://schemas.microsoft.com/office/drawing/2014/chart" uri="{C3380CC4-5D6E-409C-BE32-E72D297353CC}">
              <c16:uniqueId val="{00000003-41F6-4F32-9565-04346400D529}"/>
            </c:ext>
          </c:extLst>
        </c:ser>
        <c:ser>
          <c:idx val="5"/>
          <c:order val="4"/>
          <c:tx>
            <c:strRef>
              <c:f>'Grenzen _Putenmastplätze'!$K$9:$L$9</c:f>
              <c:strCache>
                <c:ptCount val="1"/>
                <c:pt idx="0">
                  <c:v>UVP - nach allgemeiner Vorprüfung </c:v>
                </c:pt>
              </c:strCache>
            </c:strRef>
          </c:tx>
          <c:spPr>
            <a:ln w="3175">
              <a:solidFill>
                <a:srgbClr val="800000"/>
              </a:solidFill>
              <a:prstDash val="lgDash"/>
            </a:ln>
          </c:spPr>
          <c:marker>
            <c:symbol val="dot"/>
            <c:size val="5"/>
            <c:spPr>
              <a:solidFill>
                <a:srgbClr val="800000"/>
              </a:solidFill>
              <a:ln>
                <a:solidFill>
                  <a:srgbClr val="800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_Putenmastplätze'!$K$12:$K$26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4-41F6-4F32-9565-04346400D529}"/>
            </c:ext>
          </c:extLst>
        </c:ser>
        <c:ser>
          <c:idx val="6"/>
          <c:order val="5"/>
          <c:tx>
            <c:strRef>
              <c:f>'Grenzen _Putenmastplätze'!$M$9</c:f>
              <c:strCache>
                <c:ptCount val="1"/>
                <c:pt idx="0">
                  <c:v>Generelle UVP-Pflicht</c:v>
                </c:pt>
              </c:strCache>
            </c:strRef>
          </c:tx>
          <c:spPr>
            <a:ln w="12700">
              <a:solidFill>
                <a:srgbClr val="008080"/>
              </a:solidFill>
              <a:prstDash val="solid"/>
            </a:ln>
          </c:spPr>
          <c:marker>
            <c:symbol val="triangle"/>
            <c:size val="5"/>
            <c:spPr>
              <a:solidFill>
                <a:srgbClr val="008080"/>
              </a:solidFill>
              <a:ln>
                <a:solidFill>
                  <a:srgbClr val="00808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_Putenmastplätze'!$M$12:$M$26</c:f>
              <c:numCache>
                <c:formatCode>#,##0</c:formatCode>
                <c:ptCount val="15"/>
                <c:pt idx="0">
                  <c:v>60000</c:v>
                </c:pt>
                <c:pt idx="1">
                  <c:v>60000</c:v>
                </c:pt>
                <c:pt idx="2">
                  <c:v>60000</c:v>
                </c:pt>
                <c:pt idx="3">
                  <c:v>60000</c:v>
                </c:pt>
                <c:pt idx="4">
                  <c:v>60000</c:v>
                </c:pt>
                <c:pt idx="5">
                  <c:v>60000</c:v>
                </c:pt>
                <c:pt idx="6">
                  <c:v>60000</c:v>
                </c:pt>
                <c:pt idx="7">
                  <c:v>60000</c:v>
                </c:pt>
                <c:pt idx="8">
                  <c:v>60000</c:v>
                </c:pt>
                <c:pt idx="9">
                  <c:v>60000</c:v>
                </c:pt>
                <c:pt idx="10">
                  <c:v>60000</c:v>
                </c:pt>
                <c:pt idx="11">
                  <c:v>60000</c:v>
                </c:pt>
                <c:pt idx="12">
                  <c:v>60000</c:v>
                </c:pt>
                <c:pt idx="13">
                  <c:v>60000</c:v>
                </c:pt>
                <c:pt idx="14">
                  <c:v>60000</c:v>
                </c:pt>
              </c:numCache>
            </c:numRef>
          </c:val>
          <c:smooth val="0"/>
          <c:extLst>
            <c:ext xmlns:c16="http://schemas.microsoft.com/office/drawing/2014/chart" uri="{C3380CC4-5D6E-409C-BE32-E72D297353CC}">
              <c16:uniqueId val="{00000005-41F6-4F32-9565-04346400D529}"/>
            </c:ext>
          </c:extLst>
        </c:ser>
        <c:ser>
          <c:idx val="8"/>
          <c:order val="6"/>
          <c:tx>
            <c:strRef>
              <c:f>'Grenzen _Putenmastplätze'!$U$11</c:f>
              <c:strCache>
                <c:ptCount val="1"/>
                <c:pt idx="0">
                  <c:v>Putenhennen: P2O5-Bilanz; Dünge-VO (Standard-Fütterung)</c:v>
                </c:pt>
              </c:strCache>
            </c:strRef>
          </c:tx>
          <c:spPr>
            <a:ln w="12700">
              <a:solidFill>
                <a:srgbClr val="0000FF"/>
              </a:solidFill>
              <a:prstDash val="solid"/>
            </a:ln>
          </c:spPr>
          <c:marker>
            <c:symbol val="triangle"/>
            <c:size val="5"/>
            <c:spPr>
              <a:solidFill>
                <a:srgbClr val="0000FF"/>
              </a:solidFill>
              <a:ln>
                <a:solidFill>
                  <a:srgbClr val="0000FF"/>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_Putenmastplätze'!$U$12:$U$26</c:f>
              <c:numCache>
                <c:formatCode>#,##0</c:formatCode>
                <c:ptCount val="15"/>
                <c:pt idx="0">
                  <c:v>764.77657598601559</c:v>
                </c:pt>
                <c:pt idx="1">
                  <c:v>1529.5531519720312</c:v>
                </c:pt>
                <c:pt idx="2">
                  <c:v>2294.3297279580465</c:v>
                </c:pt>
                <c:pt idx="3">
                  <c:v>3059.1063039440623</c:v>
                </c:pt>
                <c:pt idx="4">
                  <c:v>3823.8828799300777</c:v>
                </c:pt>
                <c:pt idx="5">
                  <c:v>4588.6594559160931</c:v>
                </c:pt>
                <c:pt idx="6">
                  <c:v>5353.4360319021089</c:v>
                </c:pt>
                <c:pt idx="7">
                  <c:v>6118.2126078881247</c:v>
                </c:pt>
                <c:pt idx="8">
                  <c:v>6882.9891838741396</c:v>
                </c:pt>
                <c:pt idx="9">
                  <c:v>7647.7657598601554</c:v>
                </c:pt>
                <c:pt idx="10">
                  <c:v>8412.5423358461703</c:v>
                </c:pt>
                <c:pt idx="11">
                  <c:v>9177.3189118321861</c:v>
                </c:pt>
                <c:pt idx="12">
                  <c:v>9942.0954878182019</c:v>
                </c:pt>
                <c:pt idx="13">
                  <c:v>10706.872063804218</c:v>
                </c:pt>
                <c:pt idx="14">
                  <c:v>11471.648639790234</c:v>
                </c:pt>
              </c:numCache>
            </c:numRef>
          </c:val>
          <c:smooth val="0"/>
          <c:extLst>
            <c:ext xmlns:c16="http://schemas.microsoft.com/office/drawing/2014/chart" uri="{C3380CC4-5D6E-409C-BE32-E72D297353CC}">
              <c16:uniqueId val="{00000006-41F6-4F32-9565-04346400D529}"/>
            </c:ext>
          </c:extLst>
        </c:ser>
        <c:ser>
          <c:idx val="7"/>
          <c:order val="7"/>
          <c:tx>
            <c:strRef>
              <c:f>'Grenzen _Putenmastplätze'!$T$11</c:f>
              <c:strCache>
                <c:ptCount val="1"/>
                <c:pt idx="0">
                  <c:v>Putenhennen: P2O5-Bilanz; Dünge-VO (N-P-red. Fütterung)</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_Putenmastplätze'!$T$12:$T$26</c:f>
              <c:numCache>
                <c:formatCode>#,##0</c:formatCode>
                <c:ptCount val="15"/>
                <c:pt idx="0">
                  <c:v>1308.1666978134926</c:v>
                </c:pt>
                <c:pt idx="1">
                  <c:v>2616.3333956269853</c:v>
                </c:pt>
                <c:pt idx="2">
                  <c:v>3924.5000934404784</c:v>
                </c:pt>
                <c:pt idx="3">
                  <c:v>5232.6667912539706</c:v>
                </c:pt>
                <c:pt idx="4">
                  <c:v>6540.8334890674641</c:v>
                </c:pt>
                <c:pt idx="5">
                  <c:v>7849.0001868809568</c:v>
                </c:pt>
                <c:pt idx="6">
                  <c:v>9157.1668846944485</c:v>
                </c:pt>
                <c:pt idx="7">
                  <c:v>10465.333582507941</c:v>
                </c:pt>
                <c:pt idx="8">
                  <c:v>11773.500280321436</c:v>
                </c:pt>
                <c:pt idx="9">
                  <c:v>13081.666978134928</c:v>
                </c:pt>
                <c:pt idx="10">
                  <c:v>14389.833675948421</c:v>
                </c:pt>
                <c:pt idx="11">
                  <c:v>15698.000373761914</c:v>
                </c:pt>
                <c:pt idx="12">
                  <c:v>17006.167071575404</c:v>
                </c:pt>
                <c:pt idx="13">
                  <c:v>18314.333769388897</c:v>
                </c:pt>
                <c:pt idx="14">
                  <c:v>19622.50046720239</c:v>
                </c:pt>
              </c:numCache>
            </c:numRef>
          </c:val>
          <c:smooth val="0"/>
          <c:extLst>
            <c:ext xmlns:c16="http://schemas.microsoft.com/office/drawing/2014/chart" uri="{C3380CC4-5D6E-409C-BE32-E72D297353CC}">
              <c16:uniqueId val="{00000007-41F6-4F32-9565-04346400D529}"/>
            </c:ext>
          </c:extLst>
        </c:ser>
        <c:ser>
          <c:idx val="14"/>
          <c:order val="8"/>
          <c:tx>
            <c:strRef>
              <c:f>'Grenzen _Putenmastplätze'!$S$11</c:f>
              <c:strCache>
                <c:ptCount val="1"/>
                <c:pt idx="0">
                  <c:v>Putenhennen: N-Grenze; Dünge-VO (Standard-Fütterung)</c:v>
                </c:pt>
              </c:strCache>
            </c:strRef>
          </c:tx>
          <c:spPr>
            <a:ln w="12700">
              <a:solidFill>
                <a:srgbClr val="FFFF00"/>
              </a:solidFill>
              <a:prstDash val="solid"/>
            </a:ln>
          </c:spPr>
          <c:marker>
            <c:symbol val="star"/>
            <c:size val="5"/>
            <c:spPr>
              <a:solidFill>
                <a:srgbClr val="FFFF00"/>
              </a:solidFill>
              <a:ln>
                <a:solidFill>
                  <a:srgbClr val="FFFF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_Putenmastplätze'!$S$12:$S$26</c:f>
              <c:numCache>
                <c:formatCode>#,##0</c:formatCode>
                <c:ptCount val="15"/>
                <c:pt idx="0">
                  <c:v>1849.4342906875547</c:v>
                </c:pt>
                <c:pt idx="1">
                  <c:v>3698.8685813751094</c:v>
                </c:pt>
                <c:pt idx="2">
                  <c:v>5548.3028720626644</c:v>
                </c:pt>
                <c:pt idx="3">
                  <c:v>7397.7371627502189</c:v>
                </c:pt>
                <c:pt idx="4">
                  <c:v>9247.1714534377734</c:v>
                </c:pt>
                <c:pt idx="5">
                  <c:v>11096.605744125329</c:v>
                </c:pt>
                <c:pt idx="6">
                  <c:v>12946.040034812884</c:v>
                </c:pt>
                <c:pt idx="7">
                  <c:v>14795.474325500438</c:v>
                </c:pt>
                <c:pt idx="8">
                  <c:v>16644.908616187993</c:v>
                </c:pt>
                <c:pt idx="9">
                  <c:v>18494.342906875547</c:v>
                </c:pt>
                <c:pt idx="10">
                  <c:v>20343.777197563104</c:v>
                </c:pt>
                <c:pt idx="11">
                  <c:v>22193.211488250658</c:v>
                </c:pt>
                <c:pt idx="12">
                  <c:v>24042.645778938211</c:v>
                </c:pt>
                <c:pt idx="13">
                  <c:v>25892.080069625768</c:v>
                </c:pt>
                <c:pt idx="14">
                  <c:v>27741.514360313322</c:v>
                </c:pt>
              </c:numCache>
            </c:numRef>
          </c:val>
          <c:smooth val="0"/>
          <c:extLst>
            <c:ext xmlns:c16="http://schemas.microsoft.com/office/drawing/2014/chart" uri="{C3380CC4-5D6E-409C-BE32-E72D297353CC}">
              <c16:uniqueId val="{00000008-41F6-4F32-9565-04346400D529}"/>
            </c:ext>
          </c:extLst>
        </c:ser>
        <c:ser>
          <c:idx val="13"/>
          <c:order val="9"/>
          <c:tx>
            <c:strRef>
              <c:f>'Grenzen _Putenmastplätze'!$R$11</c:f>
              <c:strCache>
                <c:ptCount val="1"/>
                <c:pt idx="0">
                  <c:v>Putenhennen: N-Grenze; Dünge-VO (N-P-red. Fütterung)</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cat>
            <c:numRef>
              <c:f>'Grenzen _Putenmastplätze'!$B$12:$B$26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_Putenmastplätze'!$R$12:$R$26</c:f>
              <c:numCache>
                <c:formatCode>#,##0</c:formatCode>
                <c:ptCount val="15"/>
                <c:pt idx="0">
                  <c:v>1956.7219152854511</c:v>
                </c:pt>
                <c:pt idx="1">
                  <c:v>3913.4438305709023</c:v>
                </c:pt>
                <c:pt idx="2">
                  <c:v>5870.1657458563532</c:v>
                </c:pt>
                <c:pt idx="3">
                  <c:v>7826.8876611418045</c:v>
                </c:pt>
                <c:pt idx="4">
                  <c:v>9783.6095764272559</c:v>
                </c:pt>
                <c:pt idx="5">
                  <c:v>11740.331491712706</c:v>
                </c:pt>
                <c:pt idx="6">
                  <c:v>13697.053406998159</c:v>
                </c:pt>
                <c:pt idx="7">
                  <c:v>15653.775322283609</c:v>
                </c:pt>
                <c:pt idx="8">
                  <c:v>17610.49723756906</c:v>
                </c:pt>
                <c:pt idx="9">
                  <c:v>19567.219152854512</c:v>
                </c:pt>
                <c:pt idx="10">
                  <c:v>21523.941068139964</c:v>
                </c:pt>
                <c:pt idx="11">
                  <c:v>23480.662983425413</c:v>
                </c:pt>
                <c:pt idx="12">
                  <c:v>25437.384898710865</c:v>
                </c:pt>
                <c:pt idx="13">
                  <c:v>27394.106813996317</c:v>
                </c:pt>
                <c:pt idx="14">
                  <c:v>29350.828729281766</c:v>
                </c:pt>
              </c:numCache>
            </c:numRef>
          </c:val>
          <c:smooth val="0"/>
          <c:extLst>
            <c:ext xmlns:c16="http://schemas.microsoft.com/office/drawing/2014/chart" uri="{C3380CC4-5D6E-409C-BE32-E72D297353CC}">
              <c16:uniqueId val="{00000009-41F6-4F32-9565-04346400D529}"/>
            </c:ext>
          </c:extLst>
        </c:ser>
        <c:dLbls>
          <c:showLegendKey val="0"/>
          <c:showVal val="0"/>
          <c:showCatName val="0"/>
          <c:showSerName val="0"/>
          <c:showPercent val="0"/>
          <c:showBubbleSize val="0"/>
        </c:dLbls>
        <c:marker val="1"/>
        <c:smooth val="0"/>
        <c:axId val="439226296"/>
        <c:axId val="1"/>
      </c:lineChart>
      <c:catAx>
        <c:axId val="439226296"/>
        <c:scaling>
          <c:orientation val="minMax"/>
        </c:scaling>
        <c:delete val="0"/>
        <c:axPos val="b"/>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ha</a:t>
                </a:r>
              </a:p>
            </c:rich>
          </c:tx>
          <c:layout>
            <c:manualLayout>
              <c:xMode val="edge"/>
              <c:yMode val="edge"/>
              <c:x val="0.38715765869263163"/>
              <c:y val="0.912843950641930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2"/>
        <c:noMultiLvlLbl val="0"/>
      </c:catAx>
      <c:valAx>
        <c:axId val="1"/>
        <c:scaling>
          <c:orientation val="minMax"/>
          <c:max val="7000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de-DE"/>
                  <a:t>Mastputenplätze
</a:t>
                </a:r>
              </a:p>
            </c:rich>
          </c:tx>
          <c:layout>
            <c:manualLayout>
              <c:xMode val="edge"/>
              <c:yMode val="edge"/>
              <c:x val="0"/>
              <c:y val="5.963309571771561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439226296"/>
        <c:crosses val="autoZero"/>
        <c:crossBetween val="midCat"/>
      </c:valAx>
      <c:spPr>
        <a:solidFill>
          <a:srgbClr val="A6CAF0"/>
        </a:solidFill>
        <a:ln w="12700">
          <a:solidFill>
            <a:srgbClr val="808080"/>
          </a:solidFill>
          <a:prstDash val="solid"/>
        </a:ln>
      </c:spPr>
    </c:plotArea>
    <c:legend>
      <c:legendPos val="r"/>
      <c:layout>
        <c:manualLayout>
          <c:xMode val="edge"/>
          <c:yMode val="edge"/>
          <c:x val="0.72129436325678498"/>
          <c:y val="0.13636363636363635"/>
          <c:w val="0.26722338204592899"/>
          <c:h val="0.71380471380471378"/>
        </c:manualLayout>
      </c:layout>
      <c:overlay val="0"/>
      <c:spPr>
        <a:solidFill>
          <a:srgbClr val="A6CAF0"/>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C0"/>
    </a:solid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17387416"/>
        <c:axId val="1"/>
      </c:barChart>
      <c:catAx>
        <c:axId val="31738741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1738741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Footer>&amp;LLEL Schwäbisch Gmünd&amp;Z&amp;N&amp;R&amp;D</c:oddFooter>
    </c:headerFooter>
    <c:pageMargins b="0.59055118110236227" l="0.39370078740157483" r="0.39370078740157483" t="0.59055118110236227" header="0.51181102362204722" footer="0.51181102362204722"/>
    <c:pageSetup paperSize="9" orientation="landscape" draft="1" horizontalDpi="-4"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00" b="1" i="0" u="none" strike="noStrike" baseline="0">
                <a:solidFill>
                  <a:srgbClr val="000000"/>
                </a:solidFill>
                <a:latin typeface="Arial"/>
                <a:ea typeface="Arial"/>
                <a:cs typeface="Arial"/>
              </a:defRPr>
            </a:pPr>
            <a:r>
              <a:rPr lang="de-DE"/>
              <a:t>Maximaler Masthähnchenbestand nach rechtlichen Vorgaben</a:t>
            </a:r>
          </a:p>
        </c:rich>
      </c:tx>
      <c:layout>
        <c:manualLayout>
          <c:xMode val="edge"/>
          <c:yMode val="edge"/>
          <c:x val="0.14447590143563746"/>
          <c:y val="3.2110142077361528E-2"/>
        </c:manualLayout>
      </c:layout>
      <c:overlay val="0"/>
      <c:spPr>
        <a:noFill/>
        <a:ln w="25400">
          <a:noFill/>
        </a:ln>
      </c:spPr>
    </c:title>
    <c:autoTitleDeleted val="0"/>
    <c:plotArea>
      <c:layout>
        <c:manualLayout>
          <c:layoutTarget val="inner"/>
          <c:xMode val="edge"/>
          <c:yMode val="edge"/>
          <c:x val="0.11992445703493863"/>
          <c:y val="0.14525993883792046"/>
          <c:w val="0.61850802644003777"/>
          <c:h val="0.70336391437308876"/>
        </c:manualLayout>
      </c:layout>
      <c:lineChart>
        <c:grouping val="standard"/>
        <c:varyColors val="0"/>
        <c:ser>
          <c:idx val="1"/>
          <c:order val="0"/>
          <c:tx>
            <c:strRef>
              <c:f>'Grenzen _Hähnchenmastplätze'!$D$5</c:f>
              <c:strCache>
                <c:ptCount val="1"/>
                <c:pt idx="0">
                  <c:v>nach Bewertungsgesetz (VE)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_Hähnchenmastplätze'!$D$12:$D$26</c:f>
              <c:numCache>
                <c:formatCode>#,##0</c:formatCode>
                <c:ptCount val="15"/>
                <c:pt idx="0">
                  <c:v>10834.236186348862</c:v>
                </c:pt>
                <c:pt idx="1">
                  <c:v>21668.472372697724</c:v>
                </c:pt>
                <c:pt idx="2">
                  <c:v>29252.437703141928</c:v>
                </c:pt>
                <c:pt idx="3">
                  <c:v>35752.979414951245</c:v>
                </c:pt>
                <c:pt idx="4">
                  <c:v>42253.521126760563</c:v>
                </c:pt>
                <c:pt idx="5">
                  <c:v>45503.791982665221</c:v>
                </c:pt>
                <c:pt idx="6">
                  <c:v>48754.062838569887</c:v>
                </c:pt>
                <c:pt idx="7">
                  <c:v>52004.333694474546</c:v>
                </c:pt>
                <c:pt idx="8">
                  <c:v>55254.604550379205</c:v>
                </c:pt>
                <c:pt idx="9">
                  <c:v>58504.875406283856</c:v>
                </c:pt>
                <c:pt idx="10">
                  <c:v>60130.010834236193</c:v>
                </c:pt>
                <c:pt idx="11">
                  <c:v>61755.146262188522</c:v>
                </c:pt>
                <c:pt idx="12">
                  <c:v>63380.281690140851</c:v>
                </c:pt>
                <c:pt idx="13">
                  <c:v>65005.417118093181</c:v>
                </c:pt>
                <c:pt idx="14">
                  <c:v>66630.55254604551</c:v>
                </c:pt>
              </c:numCache>
            </c:numRef>
          </c:val>
          <c:smooth val="0"/>
          <c:extLst>
            <c:ext xmlns:c16="http://schemas.microsoft.com/office/drawing/2014/chart" uri="{C3380CC4-5D6E-409C-BE32-E72D297353CC}">
              <c16:uniqueId val="{00000000-7534-4F7A-92F4-5B4EDF032475}"/>
            </c:ext>
          </c:extLst>
        </c:ser>
        <c:ser>
          <c:idx val="2"/>
          <c:order val="1"/>
          <c:tx>
            <c:strRef>
              <c:f>'Grenzen _Hähnchenmastplätze'!$E$9:$F$9</c:f>
              <c:strCache>
                <c:ptCount val="1"/>
                <c:pt idx="0">
                  <c:v>4. BImSchV, Sp. 2: ohne Öffentlichkeitsbeteiligung</c:v>
                </c:pt>
              </c:strCache>
            </c:strRef>
          </c:tx>
          <c:spPr>
            <a:ln w="25400">
              <a:solidFill>
                <a:srgbClr val="FFFF00"/>
              </a:solidFill>
              <a:prstDash val="lgDash"/>
            </a:ln>
          </c:spPr>
          <c:marker>
            <c:symbol val="triangle"/>
            <c:size val="11"/>
            <c:spPr>
              <a:solidFill>
                <a:srgbClr val="FFFF00"/>
              </a:solidFill>
              <a:ln>
                <a:solidFill>
                  <a:srgbClr val="0000FF"/>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_Hähnchenmastplätze'!$E$12:$E$26</c:f>
              <c:numCache>
                <c:formatCode>#,##0</c:formatCode>
                <c:ptCount val="15"/>
                <c:pt idx="0">
                  <c:v>30000</c:v>
                </c:pt>
                <c:pt idx="1">
                  <c:v>30000</c:v>
                </c:pt>
                <c:pt idx="2">
                  <c:v>30000</c:v>
                </c:pt>
                <c:pt idx="3">
                  <c:v>30000</c:v>
                </c:pt>
                <c:pt idx="4">
                  <c:v>30000</c:v>
                </c:pt>
                <c:pt idx="5">
                  <c:v>30000</c:v>
                </c:pt>
                <c:pt idx="6">
                  <c:v>30000</c:v>
                </c:pt>
                <c:pt idx="7">
                  <c:v>30000</c:v>
                </c:pt>
                <c:pt idx="8">
                  <c:v>30000</c:v>
                </c:pt>
                <c:pt idx="9">
                  <c:v>30000</c:v>
                </c:pt>
                <c:pt idx="10">
                  <c:v>30000</c:v>
                </c:pt>
                <c:pt idx="11">
                  <c:v>30000</c:v>
                </c:pt>
                <c:pt idx="12">
                  <c:v>30000</c:v>
                </c:pt>
                <c:pt idx="13">
                  <c:v>30000</c:v>
                </c:pt>
                <c:pt idx="14">
                  <c:v>30000</c:v>
                </c:pt>
              </c:numCache>
            </c:numRef>
          </c:val>
          <c:smooth val="0"/>
          <c:extLst>
            <c:ext xmlns:c16="http://schemas.microsoft.com/office/drawing/2014/chart" uri="{C3380CC4-5D6E-409C-BE32-E72D297353CC}">
              <c16:uniqueId val="{00000001-7534-4F7A-92F4-5B4EDF032475}"/>
            </c:ext>
          </c:extLst>
        </c:ser>
        <c:ser>
          <c:idx val="3"/>
          <c:order val="2"/>
          <c:tx>
            <c:strRef>
              <c:f>'Grenzen _Hähnchenmastplätze'!$G$9</c:f>
              <c:strCache>
                <c:ptCount val="1"/>
                <c:pt idx="0">
                  <c:v>4. BImSchV, Sp. 1: mit Öffentlichkeitsbeteiligung</c:v>
                </c:pt>
              </c:strCache>
            </c:strRef>
          </c:tx>
          <c:spPr>
            <a:ln w="12700">
              <a:solidFill>
                <a:srgbClr val="00FF00"/>
              </a:solidFill>
              <a:prstDash val="solid"/>
            </a:ln>
          </c:spPr>
          <c:marker>
            <c:symbol val="x"/>
            <c:size val="5"/>
            <c:spPr>
              <a:solidFill>
                <a:srgbClr val="00FF00"/>
              </a:solidFill>
              <a:ln>
                <a:solidFill>
                  <a:srgbClr val="00FF00"/>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_Hähnchenmastplätze'!$G$12:$G$26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2-7534-4F7A-92F4-5B4EDF032475}"/>
            </c:ext>
          </c:extLst>
        </c:ser>
        <c:ser>
          <c:idx val="4"/>
          <c:order val="3"/>
          <c:tx>
            <c:strRef>
              <c:f>'Grenzen _Hähnchenmastplätze'!$H$9:$I$9</c:f>
              <c:strCache>
                <c:ptCount val="1"/>
                <c:pt idx="0">
                  <c:v>UVP - nach standortbezogener Vorprüfung</c:v>
                </c:pt>
              </c:strCache>
            </c:strRef>
          </c:tx>
          <c:spPr>
            <a:ln w="3175">
              <a:solidFill>
                <a:srgbClr val="800080"/>
              </a:solidFill>
              <a:prstDash val="lgDash"/>
            </a:ln>
          </c:spPr>
          <c:marker>
            <c:symbol val="star"/>
            <c:size val="7"/>
            <c:spPr>
              <a:noFill/>
              <a:ln>
                <a:solidFill>
                  <a:srgbClr val="800080"/>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_Hähnchenmastplätze'!$H$12:$H$26</c:f>
              <c:numCache>
                <c:formatCode>#,##0</c:formatCode>
                <c:ptCount val="15"/>
                <c:pt idx="0">
                  <c:v>30000</c:v>
                </c:pt>
                <c:pt idx="1">
                  <c:v>30000</c:v>
                </c:pt>
                <c:pt idx="2">
                  <c:v>30000</c:v>
                </c:pt>
                <c:pt idx="3">
                  <c:v>30000</c:v>
                </c:pt>
                <c:pt idx="4">
                  <c:v>30000</c:v>
                </c:pt>
                <c:pt idx="5">
                  <c:v>30000</c:v>
                </c:pt>
                <c:pt idx="6">
                  <c:v>30000</c:v>
                </c:pt>
                <c:pt idx="7">
                  <c:v>30000</c:v>
                </c:pt>
                <c:pt idx="8">
                  <c:v>30000</c:v>
                </c:pt>
                <c:pt idx="9">
                  <c:v>30000</c:v>
                </c:pt>
                <c:pt idx="10">
                  <c:v>30000</c:v>
                </c:pt>
                <c:pt idx="11">
                  <c:v>30000</c:v>
                </c:pt>
                <c:pt idx="12">
                  <c:v>30000</c:v>
                </c:pt>
                <c:pt idx="13">
                  <c:v>30000</c:v>
                </c:pt>
                <c:pt idx="14">
                  <c:v>30000</c:v>
                </c:pt>
              </c:numCache>
            </c:numRef>
          </c:val>
          <c:smooth val="0"/>
          <c:extLst>
            <c:ext xmlns:c16="http://schemas.microsoft.com/office/drawing/2014/chart" uri="{C3380CC4-5D6E-409C-BE32-E72D297353CC}">
              <c16:uniqueId val="{00000003-7534-4F7A-92F4-5B4EDF032475}"/>
            </c:ext>
          </c:extLst>
        </c:ser>
        <c:ser>
          <c:idx val="5"/>
          <c:order val="4"/>
          <c:tx>
            <c:strRef>
              <c:f>'Grenzen _Hähnchenmastplätze'!$J$9:$K$9</c:f>
              <c:strCache>
                <c:ptCount val="1"/>
                <c:pt idx="0">
                  <c:v>UVP - nach allgemeiner Vorprüfung </c:v>
                </c:pt>
              </c:strCache>
            </c:strRef>
          </c:tx>
          <c:spPr>
            <a:ln w="3175">
              <a:solidFill>
                <a:srgbClr val="800000"/>
              </a:solidFill>
              <a:prstDash val="lgDash"/>
            </a:ln>
          </c:spPr>
          <c:marker>
            <c:symbol val="dot"/>
            <c:size val="8"/>
            <c:spPr>
              <a:solidFill>
                <a:srgbClr val="800000"/>
              </a:solidFill>
              <a:ln>
                <a:solidFill>
                  <a:srgbClr val="800000"/>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_Hähnchenmastplätze'!$J$12:$J$26</c:f>
              <c:numCache>
                <c:formatCode>#,##0</c:formatCode>
                <c:ptCount val="15"/>
                <c:pt idx="0">
                  <c:v>40000</c:v>
                </c:pt>
                <c:pt idx="1">
                  <c:v>40000</c:v>
                </c:pt>
                <c:pt idx="2">
                  <c:v>40000</c:v>
                </c:pt>
                <c:pt idx="3">
                  <c:v>40000</c:v>
                </c:pt>
                <c:pt idx="4">
                  <c:v>40000</c:v>
                </c:pt>
                <c:pt idx="5">
                  <c:v>40000</c:v>
                </c:pt>
                <c:pt idx="6">
                  <c:v>40000</c:v>
                </c:pt>
                <c:pt idx="7">
                  <c:v>40000</c:v>
                </c:pt>
                <c:pt idx="8">
                  <c:v>40000</c:v>
                </c:pt>
                <c:pt idx="9">
                  <c:v>40000</c:v>
                </c:pt>
                <c:pt idx="10">
                  <c:v>40000</c:v>
                </c:pt>
                <c:pt idx="11">
                  <c:v>40000</c:v>
                </c:pt>
                <c:pt idx="12">
                  <c:v>40000</c:v>
                </c:pt>
                <c:pt idx="13">
                  <c:v>40000</c:v>
                </c:pt>
                <c:pt idx="14">
                  <c:v>40000</c:v>
                </c:pt>
              </c:numCache>
            </c:numRef>
          </c:val>
          <c:smooth val="0"/>
          <c:extLst>
            <c:ext xmlns:c16="http://schemas.microsoft.com/office/drawing/2014/chart" uri="{C3380CC4-5D6E-409C-BE32-E72D297353CC}">
              <c16:uniqueId val="{00000004-7534-4F7A-92F4-5B4EDF032475}"/>
            </c:ext>
          </c:extLst>
        </c:ser>
        <c:ser>
          <c:idx val="6"/>
          <c:order val="5"/>
          <c:tx>
            <c:strRef>
              <c:f>'Grenzen _Hähnchenmastplätze'!$L$9</c:f>
              <c:strCache>
                <c:ptCount val="1"/>
                <c:pt idx="0">
                  <c:v>Generelle UVP-Pflicht</c:v>
                </c:pt>
              </c:strCache>
            </c:strRef>
          </c:tx>
          <c:spPr>
            <a:ln w="12700">
              <a:solidFill>
                <a:srgbClr val="008080"/>
              </a:solidFill>
              <a:prstDash val="solid"/>
            </a:ln>
          </c:spPr>
          <c:marker>
            <c:symbol val="triangle"/>
            <c:size val="5"/>
            <c:spPr>
              <a:solidFill>
                <a:srgbClr val="008080"/>
              </a:solidFill>
              <a:ln>
                <a:solidFill>
                  <a:srgbClr val="008080"/>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_Hähnchenmastplätze'!$L$12:$L$26</c:f>
              <c:numCache>
                <c:formatCode>#,##0</c:formatCode>
                <c:ptCount val="15"/>
                <c:pt idx="0">
                  <c:v>85000</c:v>
                </c:pt>
                <c:pt idx="1">
                  <c:v>85000</c:v>
                </c:pt>
                <c:pt idx="2">
                  <c:v>85000</c:v>
                </c:pt>
                <c:pt idx="3">
                  <c:v>85000</c:v>
                </c:pt>
                <c:pt idx="4">
                  <c:v>85000</c:v>
                </c:pt>
                <c:pt idx="5">
                  <c:v>85000</c:v>
                </c:pt>
                <c:pt idx="6">
                  <c:v>85000</c:v>
                </c:pt>
                <c:pt idx="7">
                  <c:v>85000</c:v>
                </c:pt>
                <c:pt idx="8">
                  <c:v>85000</c:v>
                </c:pt>
                <c:pt idx="9">
                  <c:v>85000</c:v>
                </c:pt>
                <c:pt idx="10">
                  <c:v>85000</c:v>
                </c:pt>
                <c:pt idx="11">
                  <c:v>85000</c:v>
                </c:pt>
                <c:pt idx="12">
                  <c:v>85000</c:v>
                </c:pt>
                <c:pt idx="13">
                  <c:v>85000</c:v>
                </c:pt>
                <c:pt idx="14">
                  <c:v>85000</c:v>
                </c:pt>
              </c:numCache>
            </c:numRef>
          </c:val>
          <c:smooth val="0"/>
          <c:extLst>
            <c:ext xmlns:c16="http://schemas.microsoft.com/office/drawing/2014/chart" uri="{C3380CC4-5D6E-409C-BE32-E72D297353CC}">
              <c16:uniqueId val="{00000005-7534-4F7A-92F4-5B4EDF032475}"/>
            </c:ext>
          </c:extLst>
        </c:ser>
        <c:ser>
          <c:idx val="10"/>
          <c:order val="6"/>
          <c:tx>
            <c:strRef>
              <c:f>'Grenzen _Hähnchenmastplätze'!$P$11</c:f>
              <c:strCache>
                <c:ptCount val="1"/>
                <c:pt idx="0">
                  <c:v>P2O5-Bilanz; Dünge-VO (Standard-Fütterung)</c:v>
                </c:pt>
              </c:strCache>
            </c:strRef>
          </c:tx>
          <c:spPr>
            <a:ln w="12700">
              <a:solidFill>
                <a:srgbClr val="0000FF"/>
              </a:solidFill>
              <a:prstDash val="solid"/>
            </a:ln>
          </c:spPr>
          <c:marker>
            <c:symbol val="triangle"/>
            <c:size val="5"/>
            <c:spPr>
              <a:solidFill>
                <a:srgbClr val="0000FF"/>
              </a:solidFill>
              <a:ln>
                <a:solidFill>
                  <a:srgbClr val="0000FF"/>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_Hähnchenmastplätze'!$P$12:$P$26</c:f>
              <c:numCache>
                <c:formatCode>#,##0</c:formatCode>
                <c:ptCount val="15"/>
                <c:pt idx="0">
                  <c:v>3381.6425120772947</c:v>
                </c:pt>
                <c:pt idx="1">
                  <c:v>6763.2850241545893</c:v>
                </c:pt>
                <c:pt idx="2">
                  <c:v>10144.927536231884</c:v>
                </c:pt>
                <c:pt idx="3">
                  <c:v>13526.570048309179</c:v>
                </c:pt>
                <c:pt idx="4">
                  <c:v>16908.212560386473</c:v>
                </c:pt>
                <c:pt idx="5">
                  <c:v>20289.855072463768</c:v>
                </c:pt>
                <c:pt idx="6">
                  <c:v>23671.497584541063</c:v>
                </c:pt>
                <c:pt idx="7">
                  <c:v>27053.140096618357</c:v>
                </c:pt>
                <c:pt idx="8">
                  <c:v>30434.782608695652</c:v>
                </c:pt>
                <c:pt idx="9">
                  <c:v>33816.425120772947</c:v>
                </c:pt>
                <c:pt idx="10">
                  <c:v>37198.067632850245</c:v>
                </c:pt>
                <c:pt idx="11">
                  <c:v>40579.710144927536</c:v>
                </c:pt>
                <c:pt idx="12">
                  <c:v>43961.352657004834</c:v>
                </c:pt>
                <c:pt idx="13">
                  <c:v>47342.995169082125</c:v>
                </c:pt>
                <c:pt idx="14">
                  <c:v>50724.637681159424</c:v>
                </c:pt>
              </c:numCache>
            </c:numRef>
          </c:val>
          <c:smooth val="0"/>
          <c:extLst>
            <c:ext xmlns:c16="http://schemas.microsoft.com/office/drawing/2014/chart" uri="{C3380CC4-5D6E-409C-BE32-E72D297353CC}">
              <c16:uniqueId val="{00000006-7534-4F7A-92F4-5B4EDF032475}"/>
            </c:ext>
          </c:extLst>
        </c:ser>
        <c:ser>
          <c:idx val="9"/>
          <c:order val="7"/>
          <c:tx>
            <c:strRef>
              <c:f>'Grenzen _Hähnchenmastplätze'!$O$11</c:f>
              <c:strCache>
                <c:ptCount val="1"/>
                <c:pt idx="0">
                  <c:v>P2O5-Bilanz; Dünge-VO (N-P-red. Fütterung)</c:v>
                </c:pt>
              </c:strCache>
            </c:strRef>
          </c:tx>
          <c:spPr>
            <a:ln w="12700">
              <a:solidFill>
                <a:srgbClr val="339933"/>
              </a:solidFill>
              <a:prstDash val="solid"/>
            </a:ln>
          </c:spPr>
          <c:marker>
            <c:symbol val="diamond"/>
            <c:size val="5"/>
            <c:spPr>
              <a:solidFill>
                <a:srgbClr val="339933"/>
              </a:solidFill>
              <a:ln>
                <a:solidFill>
                  <a:srgbClr val="339933"/>
                </a:solidFill>
                <a:prstDash val="solid"/>
              </a:ln>
            </c:spPr>
          </c:marker>
          <c:cat>
            <c:numRef>
              <c:f>'Grenzen _Hähnchenmastplätze'!$B$12:$B$26</c:f>
              <c:numCache>
                <c:formatCode>General</c:formatCode>
                <c:ptCount val="1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numCache>
            </c:numRef>
          </c:cat>
          <c:val>
            <c:numRef>
              <c:f>'Grenzen _Hähnchenmastplätze'!$O$12:$O$26</c:f>
              <c:numCache>
                <c:formatCode>#,##0</c:formatCode>
                <c:ptCount val="15"/>
                <c:pt idx="0">
                  <c:v>4575.1633986928109</c:v>
                </c:pt>
                <c:pt idx="1">
                  <c:v>9150.3267973856218</c:v>
                </c:pt>
                <c:pt idx="2">
                  <c:v>13725.490196078432</c:v>
                </c:pt>
                <c:pt idx="3">
                  <c:v>18300.653594771244</c:v>
                </c:pt>
                <c:pt idx="4">
                  <c:v>22875.816993464054</c:v>
                </c:pt>
                <c:pt idx="5">
                  <c:v>27450.980392156864</c:v>
                </c:pt>
                <c:pt idx="6">
                  <c:v>32026.143790849674</c:v>
                </c:pt>
                <c:pt idx="7">
                  <c:v>36601.307189542487</c:v>
                </c:pt>
                <c:pt idx="8">
                  <c:v>41176.470588235294</c:v>
                </c:pt>
                <c:pt idx="9">
                  <c:v>45751.633986928107</c:v>
                </c:pt>
                <c:pt idx="10">
                  <c:v>50326.797385620921</c:v>
                </c:pt>
                <c:pt idx="11">
                  <c:v>54901.960784313727</c:v>
                </c:pt>
                <c:pt idx="12">
                  <c:v>59477.124183006541</c:v>
                </c:pt>
                <c:pt idx="13">
                  <c:v>64052.287581699347</c:v>
                </c:pt>
                <c:pt idx="14">
                  <c:v>68627.450980392154</c:v>
                </c:pt>
              </c:numCache>
            </c:numRef>
          </c:val>
          <c:smooth val="0"/>
          <c:extLst>
            <c:ext xmlns:c16="http://schemas.microsoft.com/office/drawing/2014/chart" uri="{C3380CC4-5D6E-409C-BE32-E72D297353CC}">
              <c16:uniqueId val="{00000007-7534-4F7A-92F4-5B4EDF032475}"/>
            </c:ext>
          </c:extLst>
        </c:ser>
        <c:ser>
          <c:idx val="0"/>
          <c:order val="8"/>
          <c:tx>
            <c:strRef>
              <c:f>'Grenzen _Hähnchenmastplätze'!$M$11</c:f>
              <c:strCache>
                <c:ptCount val="1"/>
                <c:pt idx="0">
                  <c:v>N-Grenze; Dünge-VO (N-P-red. Fütterung)</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val>
            <c:numRef>
              <c:f>'Grenzen _Hähnchenmastplätze'!$M$12:$M$26</c:f>
              <c:numCache>
                <c:formatCode>#,##0</c:formatCode>
                <c:ptCount val="15"/>
                <c:pt idx="0">
                  <c:v>8771.9298245614063</c:v>
                </c:pt>
                <c:pt idx="1">
                  <c:v>17543.859649122813</c:v>
                </c:pt>
                <c:pt idx="2">
                  <c:v>26315.789473684217</c:v>
                </c:pt>
                <c:pt idx="3">
                  <c:v>35087.719298245625</c:v>
                </c:pt>
                <c:pt idx="4">
                  <c:v>43859.64912280703</c:v>
                </c:pt>
                <c:pt idx="5">
                  <c:v>52631.578947368434</c:v>
                </c:pt>
                <c:pt idx="6">
                  <c:v>61403.508771929846</c:v>
                </c:pt>
                <c:pt idx="7">
                  <c:v>70175.438596491251</c:v>
                </c:pt>
                <c:pt idx="8">
                  <c:v>78947.368421052655</c:v>
                </c:pt>
                <c:pt idx="9">
                  <c:v>87719.29824561406</c:v>
                </c:pt>
                <c:pt idx="10">
                  <c:v>96491.228070175464</c:v>
                </c:pt>
                <c:pt idx="11">
                  <c:v>105263.15789473687</c:v>
                </c:pt>
                <c:pt idx="12">
                  <c:v>114035.08771929827</c:v>
                </c:pt>
                <c:pt idx="13">
                  <c:v>122807.01754385969</c:v>
                </c:pt>
                <c:pt idx="14">
                  <c:v>131578.9473684211</c:v>
                </c:pt>
              </c:numCache>
            </c:numRef>
          </c:val>
          <c:smooth val="0"/>
          <c:extLst>
            <c:ext xmlns:c16="http://schemas.microsoft.com/office/drawing/2014/chart" uri="{C3380CC4-5D6E-409C-BE32-E72D297353CC}">
              <c16:uniqueId val="{00000008-7534-4F7A-92F4-5B4EDF032475}"/>
            </c:ext>
          </c:extLst>
        </c:ser>
        <c:ser>
          <c:idx val="7"/>
          <c:order val="9"/>
          <c:tx>
            <c:strRef>
              <c:f>'Grenzen _Hähnchenmastplätze'!$N$11</c:f>
              <c:strCache>
                <c:ptCount val="1"/>
                <c:pt idx="0">
                  <c:v>N-Grenze; Dünge-VO (Standard-Fütterung)</c:v>
                </c:pt>
              </c:strCache>
            </c:strRef>
          </c:tx>
          <c:spPr>
            <a:ln w="3175">
              <a:solidFill>
                <a:srgbClr val="FFFF00"/>
              </a:solidFill>
              <a:prstDash val="solid"/>
            </a:ln>
          </c:spPr>
          <c:marker>
            <c:symbol val="square"/>
            <c:size val="5"/>
            <c:spPr>
              <a:solidFill>
                <a:srgbClr val="FFFF00"/>
              </a:solidFill>
              <a:ln>
                <a:solidFill>
                  <a:srgbClr val="FFFF00"/>
                </a:solidFill>
                <a:prstDash val="solid"/>
              </a:ln>
            </c:spPr>
          </c:marker>
          <c:val>
            <c:numRef>
              <c:f>'Grenzen _Hähnchenmastplätze'!$N$12:$N$26</c:f>
              <c:numCache>
                <c:formatCode>#,##0</c:formatCode>
                <c:ptCount val="15"/>
                <c:pt idx="0">
                  <c:v>7456.1403508771937</c:v>
                </c:pt>
                <c:pt idx="1">
                  <c:v>14912.280701754387</c:v>
                </c:pt>
                <c:pt idx="2">
                  <c:v>22368.42105263158</c:v>
                </c:pt>
                <c:pt idx="3">
                  <c:v>29824.561403508775</c:v>
                </c:pt>
                <c:pt idx="4">
                  <c:v>37280.701754385969</c:v>
                </c:pt>
                <c:pt idx="5">
                  <c:v>44736.84210526316</c:v>
                </c:pt>
                <c:pt idx="6">
                  <c:v>52192.982456140351</c:v>
                </c:pt>
                <c:pt idx="7">
                  <c:v>59649.122807017549</c:v>
                </c:pt>
                <c:pt idx="8">
                  <c:v>67105.263157894748</c:v>
                </c:pt>
                <c:pt idx="9">
                  <c:v>74561.403508771939</c:v>
                </c:pt>
                <c:pt idx="10">
                  <c:v>82017.543859649129</c:v>
                </c:pt>
                <c:pt idx="11">
                  <c:v>89473.68421052632</c:v>
                </c:pt>
                <c:pt idx="12">
                  <c:v>96929.824561403511</c:v>
                </c:pt>
                <c:pt idx="13">
                  <c:v>104385.9649122807</c:v>
                </c:pt>
                <c:pt idx="14">
                  <c:v>111842.10526315791</c:v>
                </c:pt>
              </c:numCache>
            </c:numRef>
          </c:val>
          <c:smooth val="0"/>
          <c:extLst>
            <c:ext xmlns:c16="http://schemas.microsoft.com/office/drawing/2014/chart" uri="{C3380CC4-5D6E-409C-BE32-E72D297353CC}">
              <c16:uniqueId val="{00000009-7534-4F7A-92F4-5B4EDF032475}"/>
            </c:ext>
          </c:extLst>
        </c:ser>
        <c:dLbls>
          <c:showLegendKey val="0"/>
          <c:showVal val="0"/>
          <c:showCatName val="0"/>
          <c:showSerName val="0"/>
          <c:showPercent val="0"/>
          <c:showBubbleSize val="0"/>
        </c:dLbls>
        <c:marker val="1"/>
        <c:smooth val="0"/>
        <c:axId val="439232856"/>
        <c:axId val="1"/>
      </c:lineChart>
      <c:catAx>
        <c:axId val="439232856"/>
        <c:scaling>
          <c:orientation val="minMax"/>
        </c:scaling>
        <c:delete val="0"/>
        <c:axPos val="b"/>
        <c:majorGridlines>
          <c:spPr>
            <a:ln w="3175">
              <a:solidFill>
                <a:srgbClr val="000000"/>
              </a:solidFill>
              <a:prstDash val="sysDash"/>
            </a:ln>
          </c:spPr>
        </c:majorGridlines>
        <c:title>
          <c:tx>
            <c:rich>
              <a:bodyPr/>
              <a:lstStyle/>
              <a:p>
                <a:pPr>
                  <a:defRPr sz="1150" b="1" i="0" u="none" strike="noStrike" baseline="0">
                    <a:solidFill>
                      <a:srgbClr val="000000"/>
                    </a:solidFill>
                    <a:latin typeface="Arial"/>
                    <a:ea typeface="Arial"/>
                    <a:cs typeface="Arial"/>
                  </a:defRPr>
                </a:pPr>
                <a:r>
                  <a:rPr lang="de-DE"/>
                  <a:t>ha</a:t>
                </a:r>
              </a:p>
            </c:rich>
          </c:tx>
          <c:layout>
            <c:manualLayout>
              <c:xMode val="edge"/>
              <c:yMode val="edge"/>
              <c:x val="0.4173748872407661"/>
              <c:y val="0.91437307244816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2"/>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de-DE"/>
                  <a:t>Masthähnchen-
plätze
</a:t>
                </a:r>
              </a:p>
            </c:rich>
          </c:tx>
          <c:layout>
            <c:manualLayout>
              <c:xMode val="edge"/>
              <c:yMode val="edge"/>
              <c:x val="0"/>
              <c:y val="4.1284341969685869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439232856"/>
        <c:crosses val="autoZero"/>
        <c:crossBetween val="midCat"/>
      </c:valAx>
      <c:spPr>
        <a:solidFill>
          <a:srgbClr val="A6CAF0"/>
        </a:solidFill>
        <a:ln w="12700">
          <a:solidFill>
            <a:srgbClr val="808080"/>
          </a:solidFill>
          <a:prstDash val="solid"/>
        </a:ln>
      </c:spPr>
    </c:plotArea>
    <c:legend>
      <c:legendPos val="r"/>
      <c:layout>
        <c:manualLayout>
          <c:xMode val="edge"/>
          <c:yMode val="edge"/>
          <c:x val="0.76513569937369519"/>
          <c:y val="0.13804713804713806"/>
          <c:w val="0.20354906054279751"/>
          <c:h val="0.71380471380471378"/>
        </c:manualLayout>
      </c:layout>
      <c:overlay val="0"/>
      <c:spPr>
        <a:solidFill>
          <a:srgbClr val="A6CAF0"/>
        </a:solidFill>
        <a:ln w="3175">
          <a:solidFill>
            <a:srgbClr val="000000"/>
          </a:solidFill>
          <a:prstDash val="solid"/>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C0"/>
    </a:solid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8740157499999996" right="0.78740157499999996" top="0.984251969" bottom="0.984251969" header="0.4921259845" footer="0.4921259845"/>
  <pageSetup paperSize="9" orientation="landscape" horizontalDpi="1200" verticalDpi="1200" r:id="rId1"/>
  <headerFooter alignWithMargins="0">
    <oddFooter>&amp;L&amp;9LEL Schwäbisch Gmünd, Abt. II&amp;C&amp;10&amp;F
&amp;A&amp;R&amp;10&amp;D</oddFoot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78740157499999996" right="0.78740157499999996" top="0.984251969" bottom="0.984251969" header="0.4921259845" footer="0.4921259845"/>
  <pageSetup paperSize="9" orientation="landscape" horizontalDpi="1200" verticalDpi="1200" r:id="rId1"/>
  <headerFooter alignWithMargins="0">
    <oddFooter>&amp;L&amp;9LEL Schwäbisch Gmünd, Abt. II&amp;C&amp;10&amp;F
&amp;A&amp;R&amp;10&amp;D</oddFoot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78740157499999996" right="0.78740157499999996" top="0.984251969" bottom="0.984251969" header="0.4921259845" footer="0.4921259845"/>
  <pageSetup paperSize="9" orientation="landscape" horizontalDpi="1200" verticalDpi="1200" r:id="rId1"/>
  <headerFooter alignWithMargins="0">
    <oddFooter>&amp;L&amp;9LEL Schwäbisch Gmünd, Abt. II&amp;C&amp;10&amp;F
&amp;A&amp;R&amp;10&amp;D</oddFoot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sheetProtection content="1" objects="1"/>
  <pageMargins left="0.78740157499999996" right="0.78740157499999996" top="0.984251969" bottom="0.984251969" header="0.4921259845" footer="0.4921259845"/>
  <pageSetup paperSize="9" orientation="landscape" horizontalDpi="1200" verticalDpi="1200" r:id="rId1"/>
  <headerFooter alignWithMargins="0">
    <oddFooter>&amp;L&amp;9LEL Schwäbisch Gmünd, Abt. II&amp;C&amp;10&amp;F
&amp;A&amp;R&amp;10&amp;D</oddFooter>
  </headerFooter>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78740157499999996" right="0.78740157499999996" top="0.984251969" bottom="0.984251969" header="0.4921259845" footer="0.4921259845"/>
  <pageSetup paperSize="9" orientation="landscape" horizontalDpi="1200" verticalDpi="1200" r:id="rId1"/>
  <headerFooter alignWithMargins="0">
    <oddFooter>&amp;L&amp;9LEL Schwäbisch Gmünd, Abt. II&amp;C&amp;10&amp;F
&amp;A&amp;R&amp;10&amp;D</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285750</xdr:colOff>
      <xdr:row>51</xdr:row>
      <xdr:rowOff>0</xdr:rowOff>
    </xdr:from>
    <xdr:to>
      <xdr:col>14</xdr:col>
      <xdr:colOff>1533525</xdr:colOff>
      <xdr:row>51</xdr:row>
      <xdr:rowOff>0</xdr:rowOff>
    </xdr:to>
    <xdr:graphicFrame macro="">
      <xdr:nvGraphicFramePr>
        <xdr:cNvPr id="114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0.03825</cdr:x>
      <cdr:y>0.946</cdr:y>
    </cdr:from>
    <cdr:to>
      <cdr:x>0.25725</cdr:x>
      <cdr:y>0.98325</cdr:y>
    </cdr:to>
    <cdr:sp macro="" textlink="">
      <cdr:nvSpPr>
        <cdr:cNvPr id="107521" name="Text Box 1"/>
        <cdr:cNvSpPr txBox="1">
          <a:spLocks xmlns:a="http://schemas.openxmlformats.org/drawingml/2006/main" noChangeArrowheads="1"/>
        </cdr:cNvSpPr>
      </cdr:nvSpPr>
      <cdr:spPr bwMode="auto">
        <a:xfrm xmlns:a="http://schemas.openxmlformats.org/drawingml/2006/main">
          <a:off x="349428" y="5337025"/>
          <a:ext cx="2000647" cy="210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LEL, Abt. 2</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285750</xdr:colOff>
      <xdr:row>52</xdr:row>
      <xdr:rowOff>0</xdr:rowOff>
    </xdr:from>
    <xdr:to>
      <xdr:col>14</xdr:col>
      <xdr:colOff>1533525</xdr:colOff>
      <xdr:row>52</xdr:row>
      <xdr:rowOff>0</xdr:rowOff>
    </xdr:to>
    <xdr:graphicFrame macro="">
      <xdr:nvGraphicFramePr>
        <xdr:cNvPr id="719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0" y="0"/>
    <xdr:ext cx="912495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0.04175</cdr:x>
      <cdr:y>0.94625</cdr:y>
    </cdr:from>
    <cdr:to>
      <cdr:x>0.26375</cdr:x>
      <cdr:y>0.98325</cdr:y>
    </cdr:to>
    <cdr:sp macro="" textlink="">
      <cdr:nvSpPr>
        <cdr:cNvPr id="45057" name="Text Box 1"/>
        <cdr:cNvSpPr txBox="1">
          <a:spLocks xmlns:a="http://schemas.openxmlformats.org/drawingml/2006/main" noChangeArrowheads="1"/>
        </cdr:cNvSpPr>
      </cdr:nvSpPr>
      <cdr:spPr bwMode="auto">
        <a:xfrm xmlns:a="http://schemas.openxmlformats.org/drawingml/2006/main">
          <a:off x="383686" y="5338435"/>
          <a:ext cx="2034904" cy="2087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LEL, Abt. 2</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114300</xdr:colOff>
      <xdr:row>3</xdr:row>
      <xdr:rowOff>161925</xdr:rowOff>
    </xdr:from>
    <xdr:to>
      <xdr:col>9</xdr:col>
      <xdr:colOff>828675</xdr:colOff>
      <xdr:row>31</xdr:row>
      <xdr:rowOff>180975</xdr:rowOff>
    </xdr:to>
    <xdr:pic>
      <xdr:nvPicPr>
        <xdr:cNvPr id="6246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66775"/>
          <a:ext cx="8810625" cy="535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12495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0.0385</cdr:x>
      <cdr:y>0.945</cdr:y>
    </cdr:from>
    <cdr:to>
      <cdr:x>0.2565</cdr:x>
      <cdr:y>0.98275</cdr:y>
    </cdr:to>
    <cdr:sp macro="" textlink="">
      <cdr:nvSpPr>
        <cdr:cNvPr id="10241" name="Text Box 1"/>
        <cdr:cNvSpPr txBox="1">
          <a:spLocks xmlns:a="http://schemas.openxmlformats.org/drawingml/2006/main" noChangeArrowheads="1"/>
        </cdr:cNvSpPr>
      </cdr:nvSpPr>
      <cdr:spPr bwMode="auto">
        <a:xfrm xmlns:a="http://schemas.openxmlformats.org/drawingml/2006/main">
          <a:off x="356280" y="5334204"/>
          <a:ext cx="1996079" cy="2115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LEL, Abt. 2</a:t>
          </a:r>
        </a:p>
        <a:p xmlns:a="http://schemas.openxmlformats.org/drawingml/2006/main">
          <a:pPr algn="l" rtl="0">
            <a:defRPr sz="1000"/>
          </a:pPr>
          <a:endParaRPr lang="de-DE" sz="1000" b="1" i="0" u="none" strike="noStrike" baseline="0">
            <a:solidFill>
              <a:srgbClr val="000000"/>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285750</xdr:colOff>
      <xdr:row>54</xdr:row>
      <xdr:rowOff>0</xdr:rowOff>
    </xdr:from>
    <xdr:to>
      <xdr:col>15</xdr:col>
      <xdr:colOff>1533525</xdr:colOff>
      <xdr:row>54</xdr:row>
      <xdr:rowOff>0</xdr:rowOff>
    </xdr:to>
    <xdr:graphicFrame macro="">
      <xdr:nvGraphicFramePr>
        <xdr:cNvPr id="410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0"/>
    <xdr:ext cx="912495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0.0385</cdr:x>
      <cdr:y>0.946</cdr:y>
    </cdr:from>
    <cdr:to>
      <cdr:x>0.25725</cdr:x>
      <cdr:y>0.98325</cdr:y>
    </cdr:to>
    <cdr:sp macro="" textlink="">
      <cdr:nvSpPr>
        <cdr:cNvPr id="12289" name="Text Box 1"/>
        <cdr:cNvSpPr txBox="1">
          <a:spLocks xmlns:a="http://schemas.openxmlformats.org/drawingml/2006/main" noChangeArrowheads="1"/>
        </cdr:cNvSpPr>
      </cdr:nvSpPr>
      <cdr:spPr bwMode="auto">
        <a:xfrm xmlns:a="http://schemas.openxmlformats.org/drawingml/2006/main">
          <a:off x="351712" y="5337025"/>
          <a:ext cx="1998363" cy="210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LEL, Abt. 2</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2495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0.03825</cdr:x>
      <cdr:y>0.9455</cdr:y>
    </cdr:from>
    <cdr:to>
      <cdr:x>0.25725</cdr:x>
      <cdr:y>0.98325</cdr:y>
    </cdr:to>
    <cdr:sp macro="" textlink="">
      <cdr:nvSpPr>
        <cdr:cNvPr id="104449" name="Text Box 1"/>
        <cdr:cNvSpPr txBox="1">
          <a:spLocks xmlns:a="http://schemas.openxmlformats.org/drawingml/2006/main" noChangeArrowheads="1"/>
        </cdr:cNvSpPr>
      </cdr:nvSpPr>
      <cdr:spPr bwMode="auto">
        <a:xfrm xmlns:a="http://schemas.openxmlformats.org/drawingml/2006/main">
          <a:off x="349428" y="5334204"/>
          <a:ext cx="2000647" cy="2129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000" b="1" i="0" u="none" strike="noStrike" baseline="0">
              <a:solidFill>
                <a:srgbClr val="000000"/>
              </a:solidFill>
              <a:latin typeface="Arial"/>
              <a:cs typeface="Arial"/>
            </a:rPr>
            <a:t>LEL, Abt. 2</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2495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esetze.juris.de/bundesrecht/bimschv_4_1985/gesamt.pdf" TargetMode="External"/><Relationship Id="rId2" Type="http://schemas.openxmlformats.org/officeDocument/2006/relationships/hyperlink" Target="http://www.gesetze-im-internet.de/bundesrecht/d_v/gesamt.pdf" TargetMode="External"/><Relationship Id="rId1" Type="http://schemas.openxmlformats.org/officeDocument/2006/relationships/hyperlink" Target="http://www.gesetze-im-internet.de/bundesrecht/bewg/gesamt.pdf" TargetMode="External"/><Relationship Id="rId5" Type="http://schemas.openxmlformats.org/officeDocument/2006/relationships/printerSettings" Target="../printerSettings/printerSettings1.bin"/><Relationship Id="rId4" Type="http://schemas.openxmlformats.org/officeDocument/2006/relationships/hyperlink" Target="http://www.gesetze-im-internet.de/bundesrecht/uvpg/gesam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gesetze-im-internet.de/bundesrecht/uvpg/gesamt.pdf" TargetMode="External"/><Relationship Id="rId1" Type="http://schemas.openxmlformats.org/officeDocument/2006/relationships/hyperlink" Target="http://www.gesetze.juris.de/bundesrecht/bimschv_4_1985/gesamt.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5"/>
  <sheetViews>
    <sheetView showGridLines="0" tabSelected="1" zoomScaleNormal="85" zoomScaleSheetLayoutView="100" workbookViewId="0">
      <selection activeCell="J10" sqref="J10"/>
    </sheetView>
  </sheetViews>
  <sheetFormatPr baseColWidth="10" defaultRowHeight="15"/>
  <cols>
    <col min="1" max="1" width="0.88671875" customWidth="1"/>
    <col min="2" max="2" width="1.88671875" customWidth="1"/>
    <col min="4" max="4" width="16.5546875" customWidth="1"/>
    <col min="6" max="6" width="15.88671875" customWidth="1"/>
    <col min="7" max="7" width="7.44140625" customWidth="1"/>
    <col min="8" max="8" width="9.5546875" customWidth="1"/>
  </cols>
  <sheetData>
    <row r="2" spans="2:8" ht="23.25">
      <c r="B2" s="247" t="s">
        <v>121</v>
      </c>
      <c r="G2" s="248" t="s">
        <v>6</v>
      </c>
      <c r="H2" s="249">
        <v>41864</v>
      </c>
    </row>
    <row r="3" spans="2:8" ht="21.75" customHeight="1">
      <c r="B3" t="s">
        <v>104</v>
      </c>
    </row>
    <row r="4" spans="2:8">
      <c r="B4" t="s">
        <v>105</v>
      </c>
    </row>
    <row r="6" spans="2:8" ht="15.75">
      <c r="B6" s="250" t="s">
        <v>106</v>
      </c>
    </row>
    <row r="7" spans="2:8">
      <c r="B7" s="251" t="s">
        <v>107</v>
      </c>
      <c r="C7" s="251"/>
      <c r="D7" s="251"/>
      <c r="E7" s="251"/>
      <c r="F7" s="251"/>
      <c r="G7" s="251"/>
      <c r="H7" s="251"/>
    </row>
    <row r="8" spans="2:8">
      <c r="B8" s="251" t="s">
        <v>108</v>
      </c>
      <c r="C8" s="251"/>
      <c r="D8" s="251"/>
      <c r="E8" s="251"/>
      <c r="F8" s="251"/>
      <c r="G8" s="251"/>
      <c r="H8" s="251"/>
    </row>
    <row r="9" spans="2:8">
      <c r="B9" s="251" t="s">
        <v>151</v>
      </c>
      <c r="C9" s="251"/>
      <c r="D9" s="251"/>
      <c r="E9" s="251"/>
      <c r="F9" s="251"/>
      <c r="G9" s="251"/>
      <c r="H9" s="251"/>
    </row>
    <row r="10" spans="2:8">
      <c r="B10" s="252" t="s">
        <v>109</v>
      </c>
      <c r="C10" s="251"/>
      <c r="D10" s="251"/>
      <c r="E10" s="251"/>
      <c r="F10" s="251"/>
      <c r="G10" s="251"/>
      <c r="H10" s="251"/>
    </row>
    <row r="11" spans="2:8">
      <c r="B11" s="252" t="s">
        <v>110</v>
      </c>
      <c r="C11" s="251"/>
      <c r="D11" s="251"/>
      <c r="E11" s="251"/>
      <c r="F11" s="251"/>
      <c r="G11" s="251"/>
      <c r="H11" s="251"/>
    </row>
    <row r="12" spans="2:8">
      <c r="B12" s="262" t="s">
        <v>122</v>
      </c>
      <c r="C12" s="251" t="s">
        <v>75</v>
      </c>
      <c r="D12" s="251"/>
      <c r="E12" s="251"/>
      <c r="F12" s="251"/>
      <c r="G12" s="251"/>
      <c r="H12" s="251"/>
    </row>
    <row r="13" spans="2:8">
      <c r="B13" s="262" t="s">
        <v>122</v>
      </c>
      <c r="C13" s="251" t="s">
        <v>124</v>
      </c>
      <c r="D13" s="251"/>
      <c r="E13" s="251"/>
      <c r="F13" s="251"/>
      <c r="G13" s="251"/>
      <c r="H13" s="251"/>
    </row>
    <row r="14" spans="2:8">
      <c r="B14" s="262" t="s">
        <v>122</v>
      </c>
      <c r="C14" s="251" t="s">
        <v>123</v>
      </c>
      <c r="D14" s="251"/>
      <c r="E14" s="251"/>
      <c r="F14" s="251"/>
      <c r="G14" s="251"/>
      <c r="H14" s="251"/>
    </row>
    <row r="15" spans="2:8" ht="4.7" customHeight="1">
      <c r="B15" s="253"/>
      <c r="C15" s="251"/>
      <c r="D15" s="251"/>
      <c r="E15" s="251"/>
      <c r="F15" s="251"/>
      <c r="G15" s="251"/>
      <c r="H15" s="251"/>
    </row>
    <row r="16" spans="2:8" ht="18" customHeight="1">
      <c r="B16" s="252" t="s">
        <v>125</v>
      </c>
      <c r="C16" s="254"/>
      <c r="D16" s="254"/>
      <c r="E16" s="254"/>
      <c r="F16" s="254"/>
      <c r="G16" s="254"/>
      <c r="H16" s="254"/>
    </row>
    <row r="17" spans="2:8" ht="48.75" customHeight="1">
      <c r="B17" s="504" t="s">
        <v>111</v>
      </c>
      <c r="C17" s="502"/>
      <c r="D17" s="502"/>
      <c r="E17" s="502"/>
      <c r="F17" s="502"/>
      <c r="G17" s="502"/>
      <c r="H17" s="502"/>
    </row>
    <row r="18" spans="2:8" ht="63" customHeight="1">
      <c r="B18" s="505" t="s">
        <v>132</v>
      </c>
      <c r="C18" s="505"/>
      <c r="D18" s="505"/>
      <c r="E18" s="505"/>
      <c r="F18" s="505"/>
      <c r="G18" s="505"/>
      <c r="H18" s="505"/>
    </row>
    <row r="19" spans="2:8" ht="19.5" customHeight="1">
      <c r="B19" s="504" t="s">
        <v>112</v>
      </c>
      <c r="C19" s="502"/>
      <c r="D19" s="502"/>
      <c r="E19" s="502"/>
      <c r="F19" s="502"/>
      <c r="G19" s="502"/>
      <c r="H19" s="502"/>
    </row>
    <row r="20" spans="2:8" s="256" customFormat="1" ht="27.75" customHeight="1">
      <c r="B20" s="255" t="s">
        <v>113</v>
      </c>
    </row>
    <row r="21" spans="2:8">
      <c r="B21" s="254" t="s">
        <v>114</v>
      </c>
    </row>
    <row r="22" spans="2:8" s="251" customFormat="1" ht="72" customHeight="1">
      <c r="B22" s="257"/>
      <c r="C22" s="502" t="s">
        <v>115</v>
      </c>
      <c r="D22" s="503"/>
      <c r="E22" s="503"/>
      <c r="F22" s="503"/>
      <c r="G22" s="503"/>
      <c r="H22" s="503"/>
    </row>
    <row r="23" spans="2:8" ht="13.7" customHeight="1">
      <c r="B23" s="259"/>
      <c r="C23" s="478" t="s">
        <v>243</v>
      </c>
      <c r="D23" s="477" t="s">
        <v>242</v>
      </c>
      <c r="G23" s="479" t="s">
        <v>251</v>
      </c>
    </row>
    <row r="24" spans="2:8" s="256" customFormat="1" ht="24" customHeight="1">
      <c r="B24" s="255" t="s">
        <v>116</v>
      </c>
    </row>
    <row r="25" spans="2:8" s="254" customFormat="1" ht="18" customHeight="1">
      <c r="C25" s="254" t="s">
        <v>117</v>
      </c>
    </row>
    <row r="26" spans="2:8" ht="45.75" customHeight="1">
      <c r="B26" s="259"/>
      <c r="C26" s="502" t="s">
        <v>244</v>
      </c>
      <c r="D26" s="503"/>
      <c r="E26" s="503"/>
      <c r="F26" s="503"/>
      <c r="G26" s="503"/>
      <c r="H26" s="503"/>
    </row>
    <row r="27" spans="2:8" s="254" customFormat="1" ht="23.25" customHeight="1">
      <c r="C27" s="254" t="s">
        <v>118</v>
      </c>
    </row>
    <row r="28" spans="2:8" ht="90.75" customHeight="1">
      <c r="C28" s="502" t="s">
        <v>246</v>
      </c>
      <c r="D28" s="503"/>
      <c r="E28" s="503"/>
      <c r="F28" s="503"/>
      <c r="G28" s="503"/>
      <c r="H28" s="503"/>
    </row>
    <row r="29" spans="2:8" ht="30.75" customHeight="1">
      <c r="C29" s="502" t="s">
        <v>245</v>
      </c>
      <c r="D29" s="503"/>
      <c r="E29" s="503"/>
      <c r="F29" s="503"/>
      <c r="G29" s="503"/>
      <c r="H29" s="503"/>
    </row>
    <row r="30" spans="2:8" ht="16.5" customHeight="1">
      <c r="C30" s="478" t="s">
        <v>243</v>
      </c>
      <c r="D30" s="480" t="s">
        <v>247</v>
      </c>
      <c r="E30" s="479"/>
      <c r="F30" s="479"/>
      <c r="G30" s="481" t="s">
        <v>248</v>
      </c>
    </row>
    <row r="31" spans="2:8" s="251" customFormat="1" ht="24" customHeight="1">
      <c r="B31" s="260" t="s">
        <v>119</v>
      </c>
      <c r="E31" s="251" t="s">
        <v>120</v>
      </c>
    </row>
    <row r="32" spans="2:8" s="251" customFormat="1" ht="18.75" customHeight="1">
      <c r="B32" s="260" t="s">
        <v>253</v>
      </c>
      <c r="E32" s="251" t="s">
        <v>254</v>
      </c>
    </row>
    <row r="33" spans="2:8" ht="54.75" customHeight="1">
      <c r="B33" s="261"/>
      <c r="C33" s="502" t="s">
        <v>256</v>
      </c>
      <c r="D33" s="503"/>
      <c r="E33" s="503"/>
      <c r="F33" s="503"/>
      <c r="G33" s="503"/>
      <c r="H33" s="503"/>
    </row>
    <row r="34" spans="2:8" ht="21.75" customHeight="1">
      <c r="B34" s="261"/>
      <c r="C34" s="298">
        <v>15000</v>
      </c>
      <c r="D34" s="258" t="s">
        <v>133</v>
      </c>
      <c r="E34" s="258"/>
      <c r="F34" s="258"/>
      <c r="G34" s="258"/>
      <c r="H34" s="258"/>
    </row>
    <row r="35" spans="2:8">
      <c r="B35" s="261"/>
      <c r="C35" s="298">
        <v>30000</v>
      </c>
      <c r="D35" s="258" t="s">
        <v>134</v>
      </c>
      <c r="E35" s="258"/>
      <c r="F35" s="258"/>
      <c r="G35" s="258"/>
      <c r="H35" s="258"/>
    </row>
    <row r="36" spans="2:8">
      <c r="B36" s="261"/>
      <c r="C36" s="298">
        <v>15000</v>
      </c>
      <c r="D36" s="299" t="s">
        <v>135</v>
      </c>
      <c r="E36" s="258"/>
      <c r="F36" s="258"/>
      <c r="G36" s="258"/>
      <c r="H36" s="258"/>
    </row>
    <row r="37" spans="2:8" s="485" customFormat="1" ht="12">
      <c r="B37" s="482"/>
      <c r="C37" s="486" t="s">
        <v>243</v>
      </c>
      <c r="D37" s="484" t="s">
        <v>234</v>
      </c>
      <c r="E37" s="483"/>
      <c r="F37" s="483"/>
      <c r="G37" s="483" t="s">
        <v>249</v>
      </c>
      <c r="H37" s="483"/>
    </row>
    <row r="38" spans="2:8" s="485" customFormat="1" ht="10.5" customHeight="1">
      <c r="B38" s="482"/>
      <c r="C38" s="486"/>
      <c r="D38" s="484"/>
      <c r="E38" s="483"/>
      <c r="F38" s="483"/>
      <c r="G38" s="483"/>
      <c r="H38" s="483"/>
    </row>
    <row r="39" spans="2:8" s="485" customFormat="1" ht="48.2" customHeight="1">
      <c r="B39" s="482"/>
      <c r="C39" s="502" t="s">
        <v>257</v>
      </c>
      <c r="D39" s="503"/>
      <c r="E39" s="503"/>
      <c r="F39" s="503"/>
      <c r="G39" s="503"/>
      <c r="H39" s="503"/>
    </row>
    <row r="40" spans="2:8" s="488" customFormat="1" ht="26.45" customHeight="1">
      <c r="B40" s="487"/>
      <c r="C40" s="500" t="s">
        <v>250</v>
      </c>
      <c r="D40" s="501"/>
      <c r="E40" s="501"/>
      <c r="F40" s="501"/>
      <c r="G40" s="501"/>
      <c r="H40" s="501"/>
    </row>
    <row r="41" spans="2:8" s="488" customFormat="1">
      <c r="B41" s="487"/>
      <c r="C41" s="489">
        <v>60000</v>
      </c>
      <c r="D41" s="499" t="s">
        <v>75</v>
      </c>
      <c r="E41" s="499"/>
      <c r="F41" s="490"/>
      <c r="G41" s="490"/>
      <c r="H41" s="490"/>
    </row>
    <row r="42" spans="2:8" s="488" customFormat="1">
      <c r="B42" s="487"/>
      <c r="C42" s="489">
        <v>85000</v>
      </c>
      <c r="D42" s="499" t="s">
        <v>134</v>
      </c>
      <c r="E42" s="499"/>
      <c r="F42" s="490"/>
      <c r="G42" s="490"/>
      <c r="H42" s="490"/>
    </row>
    <row r="43" spans="2:8" s="488" customFormat="1">
      <c r="B43" s="491"/>
      <c r="C43" s="489">
        <v>60000</v>
      </c>
      <c r="D43" s="499" t="s">
        <v>135</v>
      </c>
      <c r="E43" s="499"/>
      <c r="F43" s="490"/>
      <c r="G43" s="490"/>
      <c r="H43" s="490"/>
    </row>
    <row r="44" spans="2:8" s="492" customFormat="1" ht="5.25" customHeight="1"/>
    <row r="45" spans="2:8" s="493" customFormat="1" ht="12">
      <c r="C45" s="494" t="s">
        <v>243</v>
      </c>
      <c r="D45" s="495" t="s">
        <v>240</v>
      </c>
      <c r="G45" s="493" t="s">
        <v>252</v>
      </c>
    </row>
  </sheetData>
  <sheetProtection sheet="1" objects="1" scenarios="1"/>
  <mergeCells count="13">
    <mergeCell ref="C26:H26"/>
    <mergeCell ref="C28:H28"/>
    <mergeCell ref="C29:H29"/>
    <mergeCell ref="D41:E41"/>
    <mergeCell ref="D42:E42"/>
    <mergeCell ref="D43:E43"/>
    <mergeCell ref="C40:H40"/>
    <mergeCell ref="C39:H39"/>
    <mergeCell ref="B17:H17"/>
    <mergeCell ref="B18:H18"/>
    <mergeCell ref="B19:H19"/>
    <mergeCell ref="C33:H33"/>
    <mergeCell ref="C22:H22"/>
  </mergeCells>
  <phoneticPr fontId="0" type="noConversion"/>
  <hyperlinks>
    <hyperlink ref="D23" r:id="rId1"/>
    <hyperlink ref="D30" r:id="rId2"/>
    <hyperlink ref="D37" r:id="rId3"/>
    <hyperlink ref="D45" r:id="rId4"/>
  </hyperlinks>
  <pageMargins left="0.78740157499999996" right="0.78740157499999996" top="0.984251969" bottom="0.984251969" header="0.4921259845" footer="0.4921259845"/>
  <pageSetup paperSize="9" scale="93" orientation="portrait" horizontalDpi="1200" verticalDpi="1200" r:id="rId5"/>
  <headerFooter alignWithMargins="0">
    <oddFooter>&amp;L&amp;9LEL Schwäbisch Gmünd, Abt. II&amp;C&amp;10&amp;F
&amp;A&amp;R&amp;10&amp;D</oddFooter>
  </headerFooter>
  <rowBreaks count="1" manualBreakCount="1">
    <brk id="3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showZeros="0" view="pageBreakPreview" zoomScaleNormal="100" workbookViewId="0">
      <selection activeCell="H15" sqref="H15"/>
    </sheetView>
  </sheetViews>
  <sheetFormatPr baseColWidth="10" defaultRowHeight="15"/>
  <cols>
    <col min="1" max="1" width="1.6640625" style="1" customWidth="1"/>
    <col min="2" max="5" width="8.6640625" style="1" customWidth="1"/>
    <col min="6" max="6" width="12.6640625" style="1" customWidth="1"/>
  </cols>
  <sheetData>
    <row r="1" spans="2:7" s="1" customFormat="1" ht="9.75" customHeight="1" thickBot="1"/>
    <row r="2" spans="2:7" s="1" customFormat="1" ht="56.45" customHeight="1">
      <c r="B2" s="202" t="s">
        <v>0</v>
      </c>
      <c r="C2" s="203"/>
      <c r="D2" s="203"/>
      <c r="E2" s="203"/>
      <c r="F2" s="204"/>
      <c r="G2" s="205"/>
    </row>
    <row r="3" spans="2:7" s="1" customFormat="1" ht="56.45" customHeight="1" thickBot="1">
      <c r="B3" s="206" t="s">
        <v>77</v>
      </c>
      <c r="C3" s="207"/>
      <c r="D3" s="207"/>
      <c r="E3" s="207"/>
      <c r="F3" s="208"/>
      <c r="G3" s="205"/>
    </row>
    <row r="4" spans="2:7" s="1" customFormat="1" ht="66.2" customHeight="1" thickBot="1"/>
    <row r="5" spans="2:7" s="1" customFormat="1" ht="40.9" customHeight="1">
      <c r="B5" s="209" t="s">
        <v>1</v>
      </c>
      <c r="C5" s="210"/>
      <c r="D5" s="210"/>
      <c r="E5" s="210"/>
      <c r="F5" s="211" t="s">
        <v>2</v>
      </c>
    </row>
    <row r="6" spans="2:7" s="1" customFormat="1" ht="40.9" customHeight="1">
      <c r="B6" s="212">
        <v>1</v>
      </c>
      <c r="C6" s="213" t="s">
        <v>3</v>
      </c>
      <c r="D6" s="214">
        <v>20</v>
      </c>
      <c r="E6" s="214" t="s">
        <v>4</v>
      </c>
      <c r="F6" s="215">
        <v>10</v>
      </c>
    </row>
    <row r="7" spans="2:7" s="1" customFormat="1" ht="40.9" customHeight="1">
      <c r="B7" s="216">
        <v>20</v>
      </c>
      <c r="C7" s="217" t="s">
        <v>3</v>
      </c>
      <c r="D7" s="218">
        <v>30</v>
      </c>
      <c r="E7" s="218" t="s">
        <v>4</v>
      </c>
      <c r="F7" s="219">
        <v>7</v>
      </c>
    </row>
    <row r="8" spans="2:7" s="1" customFormat="1" ht="40.9" customHeight="1">
      <c r="B8" s="216">
        <v>30</v>
      </c>
      <c r="C8" s="217" t="s">
        <v>3</v>
      </c>
      <c r="D8" s="218">
        <v>50</v>
      </c>
      <c r="E8" s="218" t="s">
        <v>4</v>
      </c>
      <c r="F8" s="219">
        <v>6</v>
      </c>
    </row>
    <row r="9" spans="2:7" s="1" customFormat="1" ht="40.9" customHeight="1">
      <c r="B9" s="216">
        <v>50</v>
      </c>
      <c r="C9" s="217" t="s">
        <v>3</v>
      </c>
      <c r="D9" s="218">
        <v>100</v>
      </c>
      <c r="E9" s="218" t="s">
        <v>4</v>
      </c>
      <c r="F9" s="219">
        <v>3</v>
      </c>
    </row>
    <row r="10" spans="2:7" s="1" customFormat="1" ht="40.9" customHeight="1" thickBot="1">
      <c r="B10" s="220"/>
      <c r="C10" s="221" t="s">
        <v>5</v>
      </c>
      <c r="D10" s="222">
        <v>100</v>
      </c>
      <c r="E10" s="222" t="s">
        <v>4</v>
      </c>
      <c r="F10" s="223">
        <v>1.5</v>
      </c>
    </row>
    <row r="11" spans="2:7" s="1" customFormat="1" ht="9" customHeight="1"/>
    <row r="12" spans="2:7" s="1" customFormat="1" ht="21.2" customHeight="1"/>
    <row r="13" spans="2:7">
      <c r="E13" s="2"/>
      <c r="F13" s="3"/>
    </row>
    <row r="14" spans="2:7">
      <c r="E14" s="2" t="s">
        <v>6</v>
      </c>
      <c r="F14" s="3">
        <v>40688</v>
      </c>
    </row>
  </sheetData>
  <phoneticPr fontId="0" type="noConversion"/>
  <pageMargins left="0.78740157499999996" right="0.78740157499999996" top="0.984251969" bottom="0.984251969" header="0.4921259845" footer="0.4921259845"/>
  <pageSetup paperSize="9" scale="95" orientation="portrait" horizontalDpi="1200" verticalDpi="1200" r:id="rId1"/>
  <headerFooter alignWithMargins="0">
    <oddFooter>&amp;L&amp;9LEL Schwäbisch Gmünd, Abt. II&amp;C&amp;10&amp;F
&amp;A&amp;R&amp;10&amp;D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showZeros="0" zoomScale="75" zoomScaleNormal="75" zoomScaleSheetLayoutView="70" workbookViewId="0">
      <selection activeCell="K21" sqref="K21"/>
    </sheetView>
  </sheetViews>
  <sheetFormatPr baseColWidth="10" defaultColWidth="10.88671875" defaultRowHeight="15"/>
  <cols>
    <col min="1" max="1" width="1.6640625" style="1" customWidth="1"/>
    <col min="2" max="2" width="4.88671875" style="1" customWidth="1"/>
    <col min="3" max="3" width="8.6640625" style="1" customWidth="1"/>
    <col min="4" max="4" width="5.21875" style="1" customWidth="1"/>
    <col min="5" max="5" width="6.109375" style="1" customWidth="1"/>
    <col min="6" max="6" width="9.44140625" style="1" customWidth="1"/>
    <col min="7" max="7" width="3.44140625" style="149" customWidth="1"/>
    <col min="8" max="8" width="10.88671875" style="1" customWidth="1"/>
    <col min="9" max="9" width="6.44140625" style="1" customWidth="1"/>
    <col min="10" max="10" width="7.44140625" style="1" customWidth="1"/>
    <col min="11" max="11" width="4.5546875" style="1" hidden="1" customWidth="1"/>
    <col min="12" max="12" width="15.109375" style="1" customWidth="1"/>
    <col min="13" max="16384" width="10.88671875" style="1"/>
  </cols>
  <sheetData>
    <row r="1" spans="1:13" ht="9.75" customHeight="1" thickBot="1">
      <c r="A1" s="148"/>
    </row>
    <row r="2" spans="1:13" ht="21.2" customHeight="1">
      <c r="B2" s="150" t="s">
        <v>0</v>
      </c>
      <c r="C2" s="151"/>
      <c r="D2" s="151"/>
      <c r="E2" s="151"/>
      <c r="F2" s="152"/>
      <c r="G2" s="153"/>
      <c r="H2" s="150" t="s">
        <v>64</v>
      </c>
      <c r="I2" s="151"/>
      <c r="J2" s="151"/>
      <c r="K2" s="151"/>
      <c r="L2" s="152"/>
    </row>
    <row r="3" spans="1:13" ht="21.2" customHeight="1" thickBot="1">
      <c r="B3" s="154" t="s">
        <v>65</v>
      </c>
      <c r="C3" s="155"/>
      <c r="D3" s="155"/>
      <c r="E3" s="155"/>
      <c r="F3" s="156"/>
      <c r="G3" s="153"/>
      <c r="H3" s="157" t="s">
        <v>66</v>
      </c>
      <c r="I3" s="155"/>
      <c r="J3" s="155"/>
      <c r="K3" s="155"/>
      <c r="L3" s="156"/>
    </row>
    <row r="4" spans="1:13" ht="17.45" customHeight="1" thickBot="1">
      <c r="H4" s="149"/>
      <c r="I4" s="149"/>
      <c r="J4" s="149"/>
      <c r="K4" s="149"/>
      <c r="L4" s="149"/>
      <c r="M4" s="149"/>
    </row>
    <row r="5" spans="1:13" ht="21.2" customHeight="1">
      <c r="B5" s="158" t="s">
        <v>1</v>
      </c>
      <c r="C5" s="159"/>
      <c r="D5" s="159"/>
      <c r="E5" s="159"/>
      <c r="F5" s="160" t="s">
        <v>2</v>
      </c>
      <c r="H5" s="506" t="s">
        <v>67</v>
      </c>
      <c r="I5" s="507"/>
      <c r="J5" s="507"/>
      <c r="K5" s="159"/>
      <c r="L5" s="160" t="s">
        <v>8</v>
      </c>
      <c r="M5" s="149" t="s">
        <v>2</v>
      </c>
    </row>
    <row r="6" spans="1:13" ht="21.2" customHeight="1">
      <c r="B6" s="161">
        <v>1</v>
      </c>
      <c r="C6" s="162" t="s">
        <v>3</v>
      </c>
      <c r="D6" s="163">
        <v>20</v>
      </c>
      <c r="E6" s="163" t="s">
        <v>4</v>
      </c>
      <c r="F6" s="164">
        <v>10</v>
      </c>
      <c r="H6" s="161">
        <v>10</v>
      </c>
      <c r="I6" s="165" t="s">
        <v>4</v>
      </c>
      <c r="J6" s="163"/>
      <c r="K6" s="165"/>
      <c r="L6" s="166">
        <f>H6*M6</f>
        <v>100</v>
      </c>
      <c r="M6" s="153">
        <v>10</v>
      </c>
    </row>
    <row r="7" spans="1:13" ht="21.2" customHeight="1">
      <c r="B7" s="161">
        <v>20</v>
      </c>
      <c r="C7" s="162" t="s">
        <v>3</v>
      </c>
      <c r="D7" s="163">
        <v>30</v>
      </c>
      <c r="E7" s="163" t="s">
        <v>4</v>
      </c>
      <c r="F7" s="164">
        <v>7</v>
      </c>
      <c r="H7" s="161">
        <v>20</v>
      </c>
      <c r="I7" s="165" t="s">
        <v>4</v>
      </c>
      <c r="J7" s="163"/>
      <c r="K7" s="163"/>
      <c r="L7" s="166">
        <f>H7*M7</f>
        <v>200</v>
      </c>
      <c r="M7" s="167">
        <v>10</v>
      </c>
    </row>
    <row r="8" spans="1:13" ht="21.2" customHeight="1">
      <c r="B8" s="161">
        <v>30</v>
      </c>
      <c r="C8" s="162" t="s">
        <v>3</v>
      </c>
      <c r="D8" s="163">
        <v>50</v>
      </c>
      <c r="E8" s="163" t="s">
        <v>4</v>
      </c>
      <c r="F8" s="164">
        <v>6</v>
      </c>
      <c r="H8" s="161">
        <v>30</v>
      </c>
      <c r="I8" s="165" t="s">
        <v>4</v>
      </c>
      <c r="J8" s="163"/>
      <c r="K8" s="163"/>
      <c r="L8" s="166">
        <f t="shared" ref="L8:L35" si="0">(H8-H7)*M8+L7</f>
        <v>270</v>
      </c>
      <c r="M8" s="167">
        <v>7</v>
      </c>
    </row>
    <row r="9" spans="1:13" ht="21.2" customHeight="1">
      <c r="B9" s="161">
        <v>50</v>
      </c>
      <c r="C9" s="162" t="s">
        <v>3</v>
      </c>
      <c r="D9" s="163">
        <v>100</v>
      </c>
      <c r="E9" s="163" t="s">
        <v>4</v>
      </c>
      <c r="F9" s="164">
        <v>3</v>
      </c>
      <c r="H9" s="161">
        <v>40</v>
      </c>
      <c r="I9" s="165" t="s">
        <v>4</v>
      </c>
      <c r="J9" s="163"/>
      <c r="K9" s="163"/>
      <c r="L9" s="166">
        <f t="shared" si="0"/>
        <v>330</v>
      </c>
      <c r="M9" s="167">
        <v>6</v>
      </c>
    </row>
    <row r="10" spans="1:13" ht="21.2" customHeight="1" thickBot="1">
      <c r="B10" s="168"/>
      <c r="C10" s="169" t="s">
        <v>5</v>
      </c>
      <c r="D10" s="170">
        <v>100</v>
      </c>
      <c r="E10" s="170" t="s">
        <v>4</v>
      </c>
      <c r="F10" s="171">
        <v>1.5</v>
      </c>
      <c r="H10" s="161">
        <v>50</v>
      </c>
      <c r="I10" s="165" t="s">
        <v>4</v>
      </c>
      <c r="J10" s="163"/>
      <c r="K10" s="163"/>
      <c r="L10" s="166">
        <f t="shared" si="0"/>
        <v>390</v>
      </c>
      <c r="M10" s="153">
        <v>6</v>
      </c>
    </row>
    <row r="11" spans="1:13" ht="15" customHeight="1">
      <c r="H11" s="161">
        <v>60</v>
      </c>
      <c r="I11" s="165" t="s">
        <v>4</v>
      </c>
      <c r="J11" s="163"/>
      <c r="K11" s="163"/>
      <c r="L11" s="166">
        <f t="shared" si="0"/>
        <v>420</v>
      </c>
      <c r="M11" s="153">
        <v>3</v>
      </c>
    </row>
    <row r="12" spans="1:13" ht="21.2" customHeight="1">
      <c r="E12" s="2" t="s">
        <v>6</v>
      </c>
      <c r="F12" s="3">
        <v>37257</v>
      </c>
      <c r="H12" s="161">
        <v>70</v>
      </c>
      <c r="I12" s="165" t="s">
        <v>4</v>
      </c>
      <c r="J12" s="163"/>
      <c r="K12" s="163"/>
      <c r="L12" s="166">
        <f t="shared" si="0"/>
        <v>450</v>
      </c>
      <c r="M12" s="153">
        <v>3</v>
      </c>
    </row>
    <row r="13" spans="1:13" ht="21.2" customHeight="1">
      <c r="E13" s="2"/>
      <c r="F13" s="3"/>
      <c r="H13" s="161">
        <v>80</v>
      </c>
      <c r="I13" s="165" t="s">
        <v>4</v>
      </c>
      <c r="J13" s="163"/>
      <c r="K13" s="163"/>
      <c r="L13" s="166">
        <f t="shared" si="0"/>
        <v>480</v>
      </c>
      <c r="M13" s="153">
        <v>3</v>
      </c>
    </row>
    <row r="14" spans="1:13" ht="21.2" customHeight="1">
      <c r="A14" s="148"/>
      <c r="G14" s="172">
        <v>0</v>
      </c>
      <c r="H14" s="161">
        <v>90</v>
      </c>
      <c r="I14" s="165" t="s">
        <v>4</v>
      </c>
      <c r="J14" s="163"/>
      <c r="K14" s="163"/>
      <c r="L14" s="166">
        <f t="shared" si="0"/>
        <v>510</v>
      </c>
      <c r="M14" s="153">
        <v>3</v>
      </c>
    </row>
    <row r="15" spans="1:13" ht="21.2" customHeight="1">
      <c r="G15" s="172">
        <v>0</v>
      </c>
      <c r="H15" s="161">
        <v>100</v>
      </c>
      <c r="I15" s="165" t="s">
        <v>4</v>
      </c>
      <c r="J15" s="163"/>
      <c r="K15" s="163"/>
      <c r="L15" s="166">
        <f>(H15-H14)*M15+L14</f>
        <v>540</v>
      </c>
      <c r="M15" s="167">
        <v>3</v>
      </c>
    </row>
    <row r="16" spans="1:13" ht="21.2" customHeight="1">
      <c r="G16" s="172">
        <v>0</v>
      </c>
      <c r="H16" s="161">
        <v>110</v>
      </c>
      <c r="I16" s="165" t="s">
        <v>4</v>
      </c>
      <c r="J16" s="163"/>
      <c r="K16" s="163"/>
      <c r="L16" s="166">
        <f t="shared" si="0"/>
        <v>555</v>
      </c>
      <c r="M16" s="167">
        <v>1.5</v>
      </c>
    </row>
    <row r="17" spans="1:13" ht="21.2" customHeight="1">
      <c r="H17" s="161">
        <v>120</v>
      </c>
      <c r="I17" s="165" t="s">
        <v>4</v>
      </c>
      <c r="J17" s="163"/>
      <c r="K17" s="163"/>
      <c r="L17" s="166">
        <f t="shared" si="0"/>
        <v>570</v>
      </c>
      <c r="M17" s="167">
        <v>1.5</v>
      </c>
    </row>
    <row r="18" spans="1:13" ht="21.2" customHeight="1">
      <c r="H18" s="161">
        <v>130</v>
      </c>
      <c r="I18" s="165" t="s">
        <v>4</v>
      </c>
      <c r="J18" s="163"/>
      <c r="K18" s="163"/>
      <c r="L18" s="166">
        <f t="shared" si="0"/>
        <v>585</v>
      </c>
      <c r="M18" s="167">
        <v>1.5</v>
      </c>
    </row>
    <row r="19" spans="1:13" ht="21.2" customHeight="1">
      <c r="H19" s="161">
        <v>140</v>
      </c>
      <c r="I19" s="165" t="s">
        <v>4</v>
      </c>
      <c r="J19" s="163"/>
      <c r="K19" s="163"/>
      <c r="L19" s="166">
        <f t="shared" si="0"/>
        <v>600</v>
      </c>
      <c r="M19" s="167">
        <v>1.5</v>
      </c>
    </row>
    <row r="20" spans="1:13" ht="21.2" customHeight="1">
      <c r="H20" s="161">
        <v>150</v>
      </c>
      <c r="I20" s="165" t="s">
        <v>4</v>
      </c>
      <c r="J20" s="163"/>
      <c r="K20" s="163"/>
      <c r="L20" s="166">
        <f t="shared" si="0"/>
        <v>615</v>
      </c>
      <c r="M20" s="167">
        <v>1.5</v>
      </c>
    </row>
    <row r="21" spans="1:13" ht="21.2" customHeight="1">
      <c r="H21" s="161">
        <v>160</v>
      </c>
      <c r="I21" s="165" t="s">
        <v>4</v>
      </c>
      <c r="J21" s="163"/>
      <c r="K21" s="163"/>
      <c r="L21" s="166">
        <f t="shared" si="0"/>
        <v>630</v>
      </c>
      <c r="M21" s="167">
        <v>1.5</v>
      </c>
    </row>
    <row r="22" spans="1:13" ht="21.2" customHeight="1">
      <c r="H22" s="161">
        <v>170</v>
      </c>
      <c r="I22" s="165" t="s">
        <v>4</v>
      </c>
      <c r="J22" s="173"/>
      <c r="K22" s="173"/>
      <c r="L22" s="166">
        <f t="shared" si="0"/>
        <v>645</v>
      </c>
      <c r="M22" s="167">
        <v>1.5</v>
      </c>
    </row>
    <row r="23" spans="1:13" ht="21.2" customHeight="1">
      <c r="H23" s="161">
        <v>180</v>
      </c>
      <c r="I23" s="165" t="s">
        <v>4</v>
      </c>
      <c r="J23" s="173"/>
      <c r="K23" s="173"/>
      <c r="L23" s="166">
        <f t="shared" si="0"/>
        <v>660</v>
      </c>
      <c r="M23" s="167">
        <v>1.5</v>
      </c>
    </row>
    <row r="24" spans="1:13" ht="21.2" customHeight="1">
      <c r="H24" s="161">
        <v>190</v>
      </c>
      <c r="I24" s="165" t="s">
        <v>4</v>
      </c>
      <c r="J24" s="173"/>
      <c r="K24" s="173"/>
      <c r="L24" s="166">
        <f t="shared" si="0"/>
        <v>675</v>
      </c>
      <c r="M24" s="167">
        <v>1.5</v>
      </c>
    </row>
    <row r="25" spans="1:13" ht="21.2" customHeight="1">
      <c r="H25" s="161">
        <v>200</v>
      </c>
      <c r="I25" s="165" t="s">
        <v>4</v>
      </c>
      <c r="J25" s="173"/>
      <c r="K25" s="173"/>
      <c r="L25" s="166">
        <f t="shared" si="0"/>
        <v>690</v>
      </c>
      <c r="M25" s="167">
        <v>1.5</v>
      </c>
    </row>
    <row r="26" spans="1:13" ht="21.2" customHeight="1">
      <c r="H26" s="161">
        <v>210</v>
      </c>
      <c r="I26" s="165" t="s">
        <v>4</v>
      </c>
      <c r="J26" s="173"/>
      <c r="K26" s="173"/>
      <c r="L26" s="166">
        <f t="shared" si="0"/>
        <v>705</v>
      </c>
      <c r="M26" s="167">
        <v>1.5</v>
      </c>
    </row>
    <row r="27" spans="1:13" ht="21.2" customHeight="1">
      <c r="H27" s="161">
        <v>220</v>
      </c>
      <c r="I27" s="165" t="s">
        <v>4</v>
      </c>
      <c r="J27" s="173"/>
      <c r="K27" s="173"/>
      <c r="L27" s="166">
        <f t="shared" si="0"/>
        <v>720</v>
      </c>
      <c r="M27" s="167">
        <v>1.5</v>
      </c>
    </row>
    <row r="28" spans="1:13" ht="21.2" customHeight="1">
      <c r="A28" s="148"/>
      <c r="H28" s="161">
        <v>230</v>
      </c>
      <c r="I28" s="165" t="s">
        <v>4</v>
      </c>
      <c r="J28" s="173"/>
      <c r="K28" s="173"/>
      <c r="L28" s="166">
        <f t="shared" si="0"/>
        <v>735</v>
      </c>
      <c r="M28" s="167">
        <v>1.5</v>
      </c>
    </row>
    <row r="29" spans="1:13" ht="21.2" customHeight="1">
      <c r="H29" s="161">
        <v>240</v>
      </c>
      <c r="I29" s="165" t="s">
        <v>4</v>
      </c>
      <c r="J29" s="173"/>
      <c r="K29" s="173"/>
      <c r="L29" s="166">
        <f t="shared" si="0"/>
        <v>750</v>
      </c>
      <c r="M29" s="167">
        <v>1.5</v>
      </c>
    </row>
    <row r="30" spans="1:13" ht="21.2" customHeight="1">
      <c r="H30" s="161">
        <v>250</v>
      </c>
      <c r="I30" s="165" t="s">
        <v>4</v>
      </c>
      <c r="J30" s="173"/>
      <c r="K30" s="173"/>
      <c r="L30" s="166">
        <f t="shared" si="0"/>
        <v>765</v>
      </c>
      <c r="M30" s="167">
        <v>1.5</v>
      </c>
    </row>
    <row r="31" spans="1:13" ht="21.2" customHeight="1">
      <c r="H31" s="161">
        <v>260</v>
      </c>
      <c r="I31" s="165" t="s">
        <v>4</v>
      </c>
      <c r="J31" s="173"/>
      <c r="K31" s="173"/>
      <c r="L31" s="166">
        <f t="shared" si="0"/>
        <v>780</v>
      </c>
      <c r="M31" s="167">
        <v>1.5</v>
      </c>
    </row>
    <row r="32" spans="1:13" ht="21.2" customHeight="1">
      <c r="H32" s="161">
        <v>270</v>
      </c>
      <c r="I32" s="165" t="s">
        <v>4</v>
      </c>
      <c r="J32" s="173"/>
      <c r="K32" s="173"/>
      <c r="L32" s="166">
        <f t="shared" si="0"/>
        <v>795</v>
      </c>
      <c r="M32" s="167">
        <v>1.5</v>
      </c>
    </row>
    <row r="33" spans="8:13" ht="21.2" customHeight="1">
      <c r="H33" s="161">
        <v>280</v>
      </c>
      <c r="I33" s="165" t="s">
        <v>4</v>
      </c>
      <c r="J33" s="173"/>
      <c r="K33" s="173"/>
      <c r="L33" s="166">
        <f t="shared" si="0"/>
        <v>810</v>
      </c>
      <c r="M33" s="167">
        <v>1.5</v>
      </c>
    </row>
    <row r="34" spans="8:13" ht="21.2" customHeight="1">
      <c r="H34" s="161">
        <v>290</v>
      </c>
      <c r="I34" s="165" t="s">
        <v>4</v>
      </c>
      <c r="J34" s="173"/>
      <c r="K34" s="173"/>
      <c r="L34" s="166">
        <f t="shared" si="0"/>
        <v>825</v>
      </c>
      <c r="M34" s="167">
        <v>1.5</v>
      </c>
    </row>
    <row r="35" spans="8:13" ht="21.2" customHeight="1" thickBot="1">
      <c r="H35" s="174">
        <v>300</v>
      </c>
      <c r="I35" s="175" t="s">
        <v>4</v>
      </c>
      <c r="J35" s="170"/>
      <c r="K35" s="170"/>
      <c r="L35" s="176">
        <f t="shared" si="0"/>
        <v>840</v>
      </c>
      <c r="M35" s="167">
        <v>1.5</v>
      </c>
    </row>
  </sheetData>
  <sheetProtection sheet="1" objects="1" scenarios="1"/>
  <mergeCells count="1">
    <mergeCell ref="H5:J5"/>
  </mergeCells>
  <phoneticPr fontId="0" type="noConversion"/>
  <pageMargins left="0.78740157499999996" right="0.78740157499999996" top="0.984251969" bottom="0.984251969" header="0.4921259845" footer="0.4921259845"/>
  <pageSetup paperSize="9" scale="92" orientation="portrait" horizontalDpi="1200" verticalDpi="1200" r:id="rId1"/>
  <headerFooter alignWithMargins="0">
    <oddFooter>&amp;L&amp;9LEL Schwäbisch Gmünd, Abt. II&amp;C&amp;10&amp;F
&amp;A&amp;R&amp;10&amp;D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showZeros="0" zoomScale="40" zoomScaleNormal="40" zoomScaleSheetLayoutView="55" workbookViewId="0">
      <selection activeCell="S11" sqref="S11"/>
    </sheetView>
  </sheetViews>
  <sheetFormatPr baseColWidth="10" defaultColWidth="10.88671875" defaultRowHeight="15"/>
  <cols>
    <col min="1" max="1" width="1.6640625" style="4" customWidth="1"/>
    <col min="2" max="2" width="16.109375" style="4" customWidth="1"/>
    <col min="3" max="4" width="18.21875" style="4" customWidth="1"/>
    <col min="5" max="5" width="17.77734375" style="4" customWidth="1"/>
    <col min="6" max="6" width="15.33203125" style="4" hidden="1" customWidth="1"/>
    <col min="7" max="7" width="18.109375" style="4" customWidth="1"/>
    <col min="8" max="8" width="15.33203125" style="4" customWidth="1"/>
    <col min="9" max="9" width="15.33203125" style="4" hidden="1" customWidth="1"/>
    <col min="10" max="10" width="15.33203125" style="4" customWidth="1"/>
    <col min="11" max="11" width="15.33203125" style="4" hidden="1" customWidth="1"/>
    <col min="12" max="15" width="15.33203125" style="4" customWidth="1"/>
    <col min="16" max="16" width="17.5546875" style="4" customWidth="1"/>
    <col min="17" max="16384" width="10.88671875" style="4"/>
  </cols>
  <sheetData>
    <row r="1" spans="1:21" ht="8.4499999999999993" customHeight="1">
      <c r="A1" s="17"/>
      <c r="D1" s="5"/>
      <c r="E1" s="5"/>
      <c r="F1" s="5"/>
    </row>
    <row r="2" spans="1:21" s="7" customFormat="1" ht="45" customHeight="1">
      <c r="B2" s="23" t="s">
        <v>17</v>
      </c>
      <c r="C2" s="8"/>
      <c r="D2" s="8"/>
      <c r="E2" s="8"/>
      <c r="F2" s="8"/>
      <c r="G2" s="8"/>
      <c r="H2" s="8"/>
      <c r="I2" s="8"/>
      <c r="J2" s="8"/>
      <c r="K2" s="8"/>
      <c r="L2" s="8"/>
      <c r="M2" s="9"/>
      <c r="N2" s="9"/>
      <c r="O2" s="9"/>
      <c r="P2" s="10"/>
      <c r="Q2" s="11">
        <v>0</v>
      </c>
    </row>
    <row r="3" spans="1:21" s="7" customFormat="1" ht="45" customHeight="1" thickBot="1">
      <c r="B3" s="12"/>
      <c r="C3" s="12"/>
      <c r="D3" s="12"/>
      <c r="E3" s="12"/>
      <c r="F3" s="12"/>
      <c r="G3" s="13"/>
      <c r="H3" s="13"/>
      <c r="I3" s="13"/>
      <c r="J3" s="13"/>
      <c r="K3" s="13"/>
      <c r="L3" s="13"/>
      <c r="M3" s="14"/>
      <c r="N3" s="14"/>
      <c r="O3" s="21" t="s">
        <v>14</v>
      </c>
      <c r="P3" s="22">
        <f>Hinweise!H2</f>
        <v>41864</v>
      </c>
      <c r="Q3" s="11"/>
    </row>
    <row r="4" spans="1:21" s="7" customFormat="1" ht="30.2" customHeight="1" thickBot="1">
      <c r="B4" s="40"/>
      <c r="C4" s="48"/>
      <c r="D4" s="42" t="s">
        <v>17</v>
      </c>
      <c r="E4" s="43"/>
      <c r="F4" s="44"/>
      <c r="G4" s="44"/>
      <c r="H4" s="44"/>
      <c r="I4" s="44"/>
      <c r="J4" s="44"/>
      <c r="K4" s="44"/>
      <c r="L4" s="44"/>
      <c r="M4" s="45"/>
      <c r="N4" s="45"/>
      <c r="O4" s="45"/>
      <c r="P4" s="46"/>
      <c r="Q4" s="11">
        <v>0</v>
      </c>
    </row>
    <row r="5" spans="1:21" s="7" customFormat="1" ht="93.75" customHeight="1">
      <c r="B5" s="58" t="s">
        <v>26</v>
      </c>
      <c r="C5" s="49" t="s">
        <v>27</v>
      </c>
      <c r="D5" s="49" t="s">
        <v>131</v>
      </c>
      <c r="E5" s="509" t="s">
        <v>34</v>
      </c>
      <c r="F5" s="510"/>
      <c r="G5" s="511"/>
      <c r="H5" s="515" t="s">
        <v>25</v>
      </c>
      <c r="I5" s="516"/>
      <c r="J5" s="516"/>
      <c r="K5" s="516"/>
      <c r="L5" s="517"/>
      <c r="M5" s="26" t="s">
        <v>45</v>
      </c>
      <c r="N5" s="27"/>
      <c r="O5" s="27"/>
      <c r="P5" s="28"/>
      <c r="Q5" s="11">
        <v>0</v>
      </c>
    </row>
    <row r="6" spans="1:21" s="7" customFormat="1" ht="87.75" customHeight="1">
      <c r="B6" s="25"/>
      <c r="C6" s="49"/>
      <c r="D6" s="49"/>
      <c r="E6" s="512"/>
      <c r="F6" s="513"/>
      <c r="G6" s="514"/>
      <c r="H6" s="515"/>
      <c r="I6" s="516"/>
      <c r="J6" s="516"/>
      <c r="K6" s="516"/>
      <c r="L6" s="517"/>
      <c r="M6" s="67">
        <f>O49</f>
        <v>170</v>
      </c>
      <c r="N6" s="68" t="s">
        <v>144</v>
      </c>
      <c r="O6" s="60">
        <f>O51</f>
        <v>70</v>
      </c>
      <c r="P6" s="284" t="s">
        <v>39</v>
      </c>
      <c r="Q6" s="11"/>
    </row>
    <row r="7" spans="1:21" s="7" customFormat="1" ht="20.25">
      <c r="B7" s="25"/>
      <c r="C7" s="49"/>
      <c r="D7" s="49"/>
      <c r="E7" s="326"/>
      <c r="F7" s="327"/>
      <c r="G7" s="328"/>
      <c r="H7" s="329"/>
      <c r="I7" s="330"/>
      <c r="J7" s="330"/>
      <c r="K7" s="330"/>
      <c r="L7" s="331"/>
      <c r="M7" s="368">
        <f>1-O48</f>
        <v>0.4</v>
      </c>
      <c r="N7" s="369" t="s">
        <v>18</v>
      </c>
      <c r="O7" s="60"/>
      <c r="P7" s="284"/>
      <c r="Q7" s="11"/>
    </row>
    <row r="8" spans="1:21" s="378" customFormat="1" ht="114" customHeight="1">
      <c r="B8" s="58" t="s">
        <v>4</v>
      </c>
      <c r="C8" s="379"/>
      <c r="D8" s="380"/>
      <c r="E8" s="518" t="s">
        <v>152</v>
      </c>
      <c r="F8" s="519"/>
      <c r="G8" s="381" t="s">
        <v>153</v>
      </c>
      <c r="H8" s="508" t="s">
        <v>154</v>
      </c>
      <c r="I8" s="508"/>
      <c r="J8" s="508" t="s">
        <v>142</v>
      </c>
      <c r="K8" s="508"/>
      <c r="L8" s="334" t="s">
        <v>24</v>
      </c>
      <c r="M8" s="382" t="s">
        <v>13</v>
      </c>
      <c r="N8" s="382" t="s">
        <v>29</v>
      </c>
      <c r="O8" s="383" t="s">
        <v>13</v>
      </c>
      <c r="P8" s="337" t="s">
        <v>29</v>
      </c>
      <c r="Q8" s="384"/>
    </row>
    <row r="9" spans="1:21" s="385" customFormat="1" ht="48.75" customHeight="1" thickBot="1">
      <c r="B9" s="386"/>
      <c r="C9" s="387"/>
      <c r="D9" s="387"/>
      <c r="E9" s="388" t="s">
        <v>126</v>
      </c>
      <c r="F9" s="388" t="s">
        <v>127</v>
      </c>
      <c r="G9" s="389"/>
      <c r="H9" s="390" t="s">
        <v>126</v>
      </c>
      <c r="I9" s="390" t="s">
        <v>127</v>
      </c>
      <c r="J9" s="390" t="s">
        <v>126</v>
      </c>
      <c r="K9" s="390" t="s">
        <v>127</v>
      </c>
      <c r="L9" s="391"/>
      <c r="M9" s="392"/>
      <c r="N9" s="392"/>
      <c r="O9" s="393"/>
      <c r="P9" s="394"/>
      <c r="Q9" s="378"/>
      <c r="R9" s="378"/>
    </row>
    <row r="10" spans="1:21" ht="26.45" hidden="1" customHeight="1">
      <c r="B10" s="41" t="s">
        <v>7</v>
      </c>
      <c r="C10" s="51" t="s">
        <v>8</v>
      </c>
      <c r="D10" s="51" t="s">
        <v>9</v>
      </c>
      <c r="E10" s="55" t="s">
        <v>33</v>
      </c>
      <c r="F10" s="55" t="s">
        <v>33</v>
      </c>
      <c r="G10" s="55" t="s">
        <v>33</v>
      </c>
      <c r="H10" s="76"/>
      <c r="I10" s="77"/>
      <c r="J10" s="76"/>
      <c r="K10" s="76"/>
      <c r="L10" s="78"/>
      <c r="M10" s="71" t="s">
        <v>31</v>
      </c>
      <c r="N10" s="71" t="s">
        <v>32</v>
      </c>
      <c r="O10" s="64" t="s">
        <v>40</v>
      </c>
      <c r="P10" s="65" t="s">
        <v>41</v>
      </c>
    </row>
    <row r="11" spans="1:21" s="7" customFormat="1" ht="30.2" customHeight="1">
      <c r="A11" s="6"/>
      <c r="B11" s="30">
        <f>'VE-Staffel'!H6</f>
        <v>10</v>
      </c>
      <c r="C11" s="137">
        <f>'VE-Staffel'!L6</f>
        <v>100</v>
      </c>
      <c r="D11" s="53">
        <f t="shared" ref="D11:D40" si="0">(C11/$O$42)/$O$43</f>
        <v>5464.4808743169397</v>
      </c>
      <c r="E11" s="56">
        <v>15000</v>
      </c>
      <c r="F11" s="56">
        <v>39999</v>
      </c>
      <c r="G11" s="57">
        <v>40000</v>
      </c>
      <c r="H11" s="79">
        <v>15000</v>
      </c>
      <c r="I11" s="80">
        <v>39999</v>
      </c>
      <c r="J11" s="79">
        <v>40000</v>
      </c>
      <c r="K11" s="79">
        <v>59999</v>
      </c>
      <c r="L11" s="81">
        <v>60000</v>
      </c>
      <c r="M11" s="268">
        <f>$O$50/$O$45*B11</f>
        <v>4286.4346949067076</v>
      </c>
      <c r="N11" s="268">
        <f>$O$50/$O$44*B11</f>
        <v>4112.2399612965655</v>
      </c>
      <c r="O11" s="269">
        <f t="shared" ref="O11:O40" si="1">$O$51/$O$47*B11</f>
        <v>2348.9932885906042</v>
      </c>
      <c r="P11" s="66">
        <f t="shared" ref="P11:P40" si="2">$O$51/$O$46*B11</f>
        <v>1674.6411483253589</v>
      </c>
    </row>
    <row r="12" spans="1:21" s="7" customFormat="1" ht="30.2" customHeight="1">
      <c r="B12" s="30">
        <f>'VE-Staffel'!H7</f>
        <v>20</v>
      </c>
      <c r="C12" s="137">
        <f>'VE-Staffel'!L7</f>
        <v>200</v>
      </c>
      <c r="D12" s="53">
        <f t="shared" si="0"/>
        <v>10928.961748633879</v>
      </c>
      <c r="E12" s="56">
        <v>15000</v>
      </c>
      <c r="F12" s="56">
        <v>39999</v>
      </c>
      <c r="G12" s="56">
        <v>40000</v>
      </c>
      <c r="H12" s="79">
        <v>15000</v>
      </c>
      <c r="I12" s="80">
        <v>39999</v>
      </c>
      <c r="J12" s="79">
        <v>40000</v>
      </c>
      <c r="K12" s="79">
        <v>59999</v>
      </c>
      <c r="L12" s="81">
        <v>60000</v>
      </c>
      <c r="M12" s="268">
        <f t="shared" ref="M12:M25" si="3">$O$50/$O$45*B12</f>
        <v>8572.8693898134152</v>
      </c>
      <c r="N12" s="268">
        <f t="shared" ref="N12:N25" si="4">$O$50/$O$44*B12</f>
        <v>8224.4799225931311</v>
      </c>
      <c r="O12" s="269">
        <f t="shared" si="1"/>
        <v>4697.9865771812083</v>
      </c>
      <c r="P12" s="66">
        <f t="shared" si="2"/>
        <v>3349.2822966507179</v>
      </c>
    </row>
    <row r="13" spans="1:21" s="7" customFormat="1" ht="30.2" customHeight="1">
      <c r="B13" s="30">
        <f>'VE-Staffel'!H8</f>
        <v>30</v>
      </c>
      <c r="C13" s="137">
        <f>'VE-Staffel'!L8</f>
        <v>270</v>
      </c>
      <c r="D13" s="53">
        <f t="shared" si="0"/>
        <v>14754.098360655738</v>
      </c>
      <c r="E13" s="56">
        <v>15000</v>
      </c>
      <c r="F13" s="56">
        <v>39999</v>
      </c>
      <c r="G13" s="56">
        <v>40000</v>
      </c>
      <c r="H13" s="79">
        <v>15000</v>
      </c>
      <c r="I13" s="80">
        <v>39999</v>
      </c>
      <c r="J13" s="79">
        <v>40000</v>
      </c>
      <c r="K13" s="79">
        <v>59999</v>
      </c>
      <c r="L13" s="81">
        <v>60000</v>
      </c>
      <c r="M13" s="268">
        <f t="shared" si="3"/>
        <v>12859.304084720123</v>
      </c>
      <c r="N13" s="268">
        <f t="shared" si="4"/>
        <v>12336.719883889697</v>
      </c>
      <c r="O13" s="269">
        <f t="shared" si="1"/>
        <v>7046.979865771812</v>
      </c>
      <c r="P13" s="66">
        <f t="shared" si="2"/>
        <v>5023.923444976077</v>
      </c>
    </row>
    <row r="14" spans="1:21" s="7" customFormat="1" ht="30.2" customHeight="1">
      <c r="B14" s="30">
        <f>'VE-Staffel'!H9</f>
        <v>40</v>
      </c>
      <c r="C14" s="137">
        <f>'VE-Staffel'!L9</f>
        <v>330</v>
      </c>
      <c r="D14" s="53">
        <f t="shared" si="0"/>
        <v>18032.7868852459</v>
      </c>
      <c r="E14" s="56">
        <v>15000</v>
      </c>
      <c r="F14" s="56">
        <v>39999</v>
      </c>
      <c r="G14" s="56">
        <v>40000</v>
      </c>
      <c r="H14" s="79">
        <v>15000</v>
      </c>
      <c r="I14" s="80">
        <v>39999</v>
      </c>
      <c r="J14" s="79">
        <v>40000</v>
      </c>
      <c r="K14" s="79">
        <v>59999</v>
      </c>
      <c r="L14" s="81">
        <v>60000</v>
      </c>
      <c r="M14" s="268">
        <f t="shared" si="3"/>
        <v>17145.73877962683</v>
      </c>
      <c r="N14" s="268">
        <f t="shared" si="4"/>
        <v>16448.959845186262</v>
      </c>
      <c r="O14" s="269">
        <f t="shared" si="1"/>
        <v>9395.9731543624166</v>
      </c>
      <c r="P14" s="66">
        <f t="shared" si="2"/>
        <v>6698.5645933014357</v>
      </c>
      <c r="U14" s="15"/>
    </row>
    <row r="15" spans="1:21" s="7" customFormat="1" ht="30.2" customHeight="1">
      <c r="B15" s="341">
        <f>'VE-Staffel'!H10</f>
        <v>50</v>
      </c>
      <c r="C15" s="342">
        <f>'VE-Staffel'!L10</f>
        <v>390</v>
      </c>
      <c r="D15" s="343">
        <f t="shared" si="0"/>
        <v>21311.475409836065</v>
      </c>
      <c r="E15" s="344">
        <v>15000</v>
      </c>
      <c r="F15" s="344">
        <v>39999</v>
      </c>
      <c r="G15" s="344">
        <v>40000</v>
      </c>
      <c r="H15" s="345">
        <v>15000</v>
      </c>
      <c r="I15" s="346">
        <v>39999</v>
      </c>
      <c r="J15" s="345">
        <v>40000</v>
      </c>
      <c r="K15" s="345">
        <v>59999</v>
      </c>
      <c r="L15" s="347">
        <v>60000</v>
      </c>
      <c r="M15" s="348">
        <f t="shared" si="3"/>
        <v>21432.173474533538</v>
      </c>
      <c r="N15" s="348">
        <f t="shared" si="4"/>
        <v>20561.199806482826</v>
      </c>
      <c r="O15" s="349">
        <f t="shared" si="1"/>
        <v>11744.96644295302</v>
      </c>
      <c r="P15" s="350">
        <f t="shared" si="2"/>
        <v>8373.2057416267944</v>
      </c>
      <c r="U15" s="15"/>
    </row>
    <row r="16" spans="1:21" s="7" customFormat="1" ht="30.2" customHeight="1">
      <c r="B16" s="30">
        <f>'VE-Staffel'!H11</f>
        <v>60</v>
      </c>
      <c r="C16" s="137">
        <f>'VE-Staffel'!L11</f>
        <v>420</v>
      </c>
      <c r="D16" s="53">
        <f t="shared" si="0"/>
        <v>22950.819672131147</v>
      </c>
      <c r="E16" s="56">
        <v>15000</v>
      </c>
      <c r="F16" s="56">
        <v>39999</v>
      </c>
      <c r="G16" s="56">
        <v>40000</v>
      </c>
      <c r="H16" s="79">
        <v>15000</v>
      </c>
      <c r="I16" s="80">
        <v>39999</v>
      </c>
      <c r="J16" s="79">
        <v>40000</v>
      </c>
      <c r="K16" s="79">
        <v>59999</v>
      </c>
      <c r="L16" s="81">
        <v>60000</v>
      </c>
      <c r="M16" s="268">
        <f t="shared" si="3"/>
        <v>25718.608169440246</v>
      </c>
      <c r="N16" s="268">
        <f t="shared" si="4"/>
        <v>24673.439767779393</v>
      </c>
      <c r="O16" s="269">
        <f t="shared" si="1"/>
        <v>14093.959731543624</v>
      </c>
      <c r="P16" s="66">
        <f t="shared" si="2"/>
        <v>10047.846889952154</v>
      </c>
      <c r="U16" s="15"/>
    </row>
    <row r="17" spans="1:21" s="7" customFormat="1" ht="30.2" customHeight="1">
      <c r="B17" s="30">
        <f>'VE-Staffel'!H12</f>
        <v>70</v>
      </c>
      <c r="C17" s="137">
        <f>'VE-Staffel'!L12</f>
        <v>450</v>
      </c>
      <c r="D17" s="53">
        <f t="shared" si="0"/>
        <v>24590.163934426229</v>
      </c>
      <c r="E17" s="56">
        <v>15000</v>
      </c>
      <c r="F17" s="56">
        <v>39999</v>
      </c>
      <c r="G17" s="56">
        <v>40000</v>
      </c>
      <c r="H17" s="79">
        <v>15000</v>
      </c>
      <c r="I17" s="80">
        <v>39999</v>
      </c>
      <c r="J17" s="79">
        <v>40000</v>
      </c>
      <c r="K17" s="79">
        <v>59999</v>
      </c>
      <c r="L17" s="81">
        <v>60000</v>
      </c>
      <c r="M17" s="268">
        <f t="shared" si="3"/>
        <v>30005.042864346953</v>
      </c>
      <c r="N17" s="268">
        <f t="shared" si="4"/>
        <v>28785.679729075957</v>
      </c>
      <c r="O17" s="269">
        <f t="shared" si="1"/>
        <v>16442.953020134228</v>
      </c>
      <c r="P17" s="66">
        <f t="shared" si="2"/>
        <v>11722.488038277514</v>
      </c>
      <c r="U17" s="15"/>
    </row>
    <row r="18" spans="1:21" s="7" customFormat="1" ht="30.2" customHeight="1">
      <c r="B18" s="30">
        <f>'VE-Staffel'!H13</f>
        <v>80</v>
      </c>
      <c r="C18" s="137">
        <f>'VE-Staffel'!L13</f>
        <v>480</v>
      </c>
      <c r="D18" s="53">
        <f t="shared" si="0"/>
        <v>26229.508196721312</v>
      </c>
      <c r="E18" s="56">
        <v>15000</v>
      </c>
      <c r="F18" s="56">
        <v>39999</v>
      </c>
      <c r="G18" s="56">
        <v>40000</v>
      </c>
      <c r="H18" s="79">
        <v>15000</v>
      </c>
      <c r="I18" s="80">
        <v>39999</v>
      </c>
      <c r="J18" s="79">
        <v>40000</v>
      </c>
      <c r="K18" s="79">
        <v>59999</v>
      </c>
      <c r="L18" s="81">
        <v>60000</v>
      </c>
      <c r="M18" s="268">
        <f t="shared" si="3"/>
        <v>34291.477559253661</v>
      </c>
      <c r="N18" s="268">
        <f t="shared" si="4"/>
        <v>32897.919690372524</v>
      </c>
      <c r="O18" s="269">
        <f t="shared" si="1"/>
        <v>18791.946308724833</v>
      </c>
      <c r="P18" s="66">
        <f t="shared" si="2"/>
        <v>13397.129186602871</v>
      </c>
      <c r="U18" s="15"/>
    </row>
    <row r="19" spans="1:21" s="7" customFormat="1" ht="30.2" customHeight="1">
      <c r="B19" s="30">
        <f>'VE-Staffel'!H14</f>
        <v>90</v>
      </c>
      <c r="C19" s="137">
        <f>'VE-Staffel'!L14</f>
        <v>510</v>
      </c>
      <c r="D19" s="53">
        <f t="shared" si="0"/>
        <v>27868.852459016394</v>
      </c>
      <c r="E19" s="56">
        <v>15000</v>
      </c>
      <c r="F19" s="56">
        <v>39999</v>
      </c>
      <c r="G19" s="56">
        <v>40000</v>
      </c>
      <c r="H19" s="79">
        <v>15000</v>
      </c>
      <c r="I19" s="80">
        <v>39999</v>
      </c>
      <c r="J19" s="79">
        <v>40000</v>
      </c>
      <c r="K19" s="79">
        <v>59999</v>
      </c>
      <c r="L19" s="81">
        <v>60000</v>
      </c>
      <c r="M19" s="268">
        <f t="shared" si="3"/>
        <v>38577.912254160372</v>
      </c>
      <c r="N19" s="268">
        <f t="shared" si="4"/>
        <v>37010.159651669092</v>
      </c>
      <c r="O19" s="269">
        <f t="shared" si="1"/>
        <v>21140.939597315435</v>
      </c>
      <c r="P19" s="66">
        <f t="shared" si="2"/>
        <v>15071.770334928231</v>
      </c>
      <c r="U19" s="15"/>
    </row>
    <row r="20" spans="1:21" s="7" customFormat="1" ht="30.2" customHeight="1">
      <c r="A20" s="6"/>
      <c r="B20" s="341">
        <f>'VE-Staffel'!H15</f>
        <v>100</v>
      </c>
      <c r="C20" s="342">
        <f>'VE-Staffel'!L15</f>
        <v>540</v>
      </c>
      <c r="D20" s="343">
        <f t="shared" si="0"/>
        <v>29508.196721311477</v>
      </c>
      <c r="E20" s="344">
        <v>15000</v>
      </c>
      <c r="F20" s="344">
        <v>39999</v>
      </c>
      <c r="G20" s="344">
        <v>40000</v>
      </c>
      <c r="H20" s="345">
        <v>15000</v>
      </c>
      <c r="I20" s="346">
        <v>39999</v>
      </c>
      <c r="J20" s="345">
        <v>40000</v>
      </c>
      <c r="K20" s="345">
        <v>59999</v>
      </c>
      <c r="L20" s="347">
        <v>60000</v>
      </c>
      <c r="M20" s="348">
        <f t="shared" si="3"/>
        <v>42864.346949067076</v>
      </c>
      <c r="N20" s="348">
        <f t="shared" si="4"/>
        <v>41122.399612965652</v>
      </c>
      <c r="O20" s="349">
        <f t="shared" si="1"/>
        <v>23489.932885906041</v>
      </c>
      <c r="P20" s="350">
        <f t="shared" si="2"/>
        <v>16746.411483253589</v>
      </c>
      <c r="U20" s="15"/>
    </row>
    <row r="21" spans="1:21" s="7" customFormat="1" ht="30.2" customHeight="1">
      <c r="B21" s="30">
        <f>'VE-Staffel'!H16</f>
        <v>110</v>
      </c>
      <c r="C21" s="137">
        <f>'VE-Staffel'!L16</f>
        <v>555</v>
      </c>
      <c r="D21" s="53">
        <f t="shared" si="0"/>
        <v>30327.868852459014</v>
      </c>
      <c r="E21" s="56">
        <v>15000</v>
      </c>
      <c r="F21" s="56">
        <v>39999</v>
      </c>
      <c r="G21" s="56">
        <v>40000</v>
      </c>
      <c r="H21" s="79">
        <v>15000</v>
      </c>
      <c r="I21" s="80">
        <v>39999</v>
      </c>
      <c r="J21" s="79">
        <v>40000</v>
      </c>
      <c r="K21" s="79">
        <v>59999</v>
      </c>
      <c r="L21" s="81">
        <v>60000</v>
      </c>
      <c r="M21" s="268">
        <f t="shared" si="3"/>
        <v>47150.781643973787</v>
      </c>
      <c r="N21" s="268">
        <f t="shared" si="4"/>
        <v>45234.639574262219</v>
      </c>
      <c r="O21" s="269">
        <f t="shared" si="1"/>
        <v>25838.926174496646</v>
      </c>
      <c r="P21" s="66">
        <f t="shared" si="2"/>
        <v>18421.05263157895</v>
      </c>
      <c r="U21" s="15"/>
    </row>
    <row r="22" spans="1:21" s="7" customFormat="1" ht="30.2" customHeight="1">
      <c r="B22" s="30">
        <f>'VE-Staffel'!H17</f>
        <v>120</v>
      </c>
      <c r="C22" s="137">
        <f>'VE-Staffel'!L17</f>
        <v>570</v>
      </c>
      <c r="D22" s="53">
        <f t="shared" si="0"/>
        <v>31147.540983606556</v>
      </c>
      <c r="E22" s="56">
        <v>15000</v>
      </c>
      <c r="F22" s="56">
        <v>39999</v>
      </c>
      <c r="G22" s="56">
        <v>40000</v>
      </c>
      <c r="H22" s="79">
        <v>15000</v>
      </c>
      <c r="I22" s="80">
        <v>39999</v>
      </c>
      <c r="J22" s="79">
        <v>40000</v>
      </c>
      <c r="K22" s="79">
        <v>59999</v>
      </c>
      <c r="L22" s="81">
        <v>60000</v>
      </c>
      <c r="M22" s="268">
        <f t="shared" si="3"/>
        <v>51437.216338880491</v>
      </c>
      <c r="N22" s="268">
        <f t="shared" si="4"/>
        <v>49346.879535558786</v>
      </c>
      <c r="O22" s="269">
        <f t="shared" si="1"/>
        <v>28187.919463087248</v>
      </c>
      <c r="P22" s="66">
        <f t="shared" si="2"/>
        <v>20095.693779904308</v>
      </c>
      <c r="U22" s="15"/>
    </row>
    <row r="23" spans="1:21" s="7" customFormat="1" ht="30.2" customHeight="1">
      <c r="B23" s="30">
        <f>'VE-Staffel'!H18</f>
        <v>130</v>
      </c>
      <c r="C23" s="137">
        <f>'VE-Staffel'!L18</f>
        <v>585</v>
      </c>
      <c r="D23" s="53">
        <f t="shared" si="0"/>
        <v>31967.213114754097</v>
      </c>
      <c r="E23" s="56">
        <v>15000</v>
      </c>
      <c r="F23" s="56">
        <v>39999</v>
      </c>
      <c r="G23" s="56">
        <v>40000</v>
      </c>
      <c r="H23" s="79">
        <v>15000</v>
      </c>
      <c r="I23" s="80">
        <v>39999</v>
      </c>
      <c r="J23" s="79">
        <v>40000</v>
      </c>
      <c r="K23" s="79">
        <v>59999</v>
      </c>
      <c r="L23" s="81">
        <v>60000</v>
      </c>
      <c r="M23" s="268">
        <f t="shared" si="3"/>
        <v>55723.651033787202</v>
      </c>
      <c r="N23" s="268">
        <f t="shared" si="4"/>
        <v>53459.119496855354</v>
      </c>
      <c r="O23" s="269">
        <f t="shared" si="1"/>
        <v>30536.912751677854</v>
      </c>
      <c r="P23" s="66">
        <f t="shared" si="2"/>
        <v>21770.334928229666</v>
      </c>
      <c r="U23" s="15"/>
    </row>
    <row r="24" spans="1:21" s="7" customFormat="1" ht="30.2" customHeight="1">
      <c r="B24" s="30">
        <f>'VE-Staffel'!H19</f>
        <v>140</v>
      </c>
      <c r="C24" s="137">
        <f>'VE-Staffel'!L19</f>
        <v>600</v>
      </c>
      <c r="D24" s="53">
        <f t="shared" si="0"/>
        <v>32786.885245901642</v>
      </c>
      <c r="E24" s="56">
        <v>15000</v>
      </c>
      <c r="F24" s="56">
        <v>39999</v>
      </c>
      <c r="G24" s="56">
        <v>40000</v>
      </c>
      <c r="H24" s="79">
        <v>15000</v>
      </c>
      <c r="I24" s="79">
        <v>39999</v>
      </c>
      <c r="J24" s="79">
        <v>40000</v>
      </c>
      <c r="K24" s="79">
        <v>59999</v>
      </c>
      <c r="L24" s="79">
        <v>60000</v>
      </c>
      <c r="M24" s="268">
        <f t="shared" si="3"/>
        <v>60010.085728693906</v>
      </c>
      <c r="N24" s="268">
        <f t="shared" si="4"/>
        <v>57571.359458151914</v>
      </c>
      <c r="O24" s="269">
        <f t="shared" si="1"/>
        <v>32885.906040268455</v>
      </c>
      <c r="P24" s="66">
        <f t="shared" si="2"/>
        <v>23444.976076555027</v>
      </c>
      <c r="U24" s="16"/>
    </row>
    <row r="25" spans="1:21" s="7" customFormat="1" ht="30.2" customHeight="1" thickBot="1">
      <c r="B25" s="351">
        <f>'VE-Staffel'!H20</f>
        <v>150</v>
      </c>
      <c r="C25" s="352">
        <f>'VE-Staffel'!L20</f>
        <v>615</v>
      </c>
      <c r="D25" s="352">
        <f t="shared" si="0"/>
        <v>33606.557377049183</v>
      </c>
      <c r="E25" s="353">
        <v>15000</v>
      </c>
      <c r="F25" s="353">
        <v>39999</v>
      </c>
      <c r="G25" s="353">
        <v>40000</v>
      </c>
      <c r="H25" s="354">
        <v>15000</v>
      </c>
      <c r="I25" s="354">
        <v>39999</v>
      </c>
      <c r="J25" s="354">
        <v>40000</v>
      </c>
      <c r="K25" s="354">
        <v>59999</v>
      </c>
      <c r="L25" s="354">
        <v>60000</v>
      </c>
      <c r="M25" s="355">
        <f t="shared" si="3"/>
        <v>64296.520423600618</v>
      </c>
      <c r="N25" s="355">
        <f t="shared" si="4"/>
        <v>61683.599419448481</v>
      </c>
      <c r="O25" s="356">
        <f t="shared" si="1"/>
        <v>35234.899328859057</v>
      </c>
      <c r="P25" s="357">
        <f t="shared" si="2"/>
        <v>25119.617224880385</v>
      </c>
      <c r="U25" s="16"/>
    </row>
    <row r="26" spans="1:21" s="7" customFormat="1" ht="30.2" hidden="1" customHeight="1">
      <c r="B26" s="286">
        <f>'VE-Staffel'!H21</f>
        <v>160</v>
      </c>
      <c r="C26" s="287">
        <f>'VE-Staffel'!L21</f>
        <v>630</v>
      </c>
      <c r="D26" s="288">
        <f t="shared" si="0"/>
        <v>34426.229508196724</v>
      </c>
      <c r="E26" s="289">
        <v>15000</v>
      </c>
      <c r="F26" s="289">
        <v>39999</v>
      </c>
      <c r="G26" s="289">
        <v>40000</v>
      </c>
      <c r="H26" s="290">
        <v>15000</v>
      </c>
      <c r="I26" s="290">
        <v>39999</v>
      </c>
      <c r="J26" s="290">
        <v>40000</v>
      </c>
      <c r="K26" s="290">
        <v>59999</v>
      </c>
      <c r="L26" s="290">
        <v>60000</v>
      </c>
      <c r="M26" s="294">
        <f t="shared" ref="M26:M40" si="5">$O$50/$O$45*B26</f>
        <v>68582.955118507321</v>
      </c>
      <c r="N26" s="294">
        <f t="shared" ref="N26:N40" si="6">$O$50/$O$44*B26</f>
        <v>65795.839380745048</v>
      </c>
      <c r="O26" s="295">
        <f t="shared" si="1"/>
        <v>37583.892617449666</v>
      </c>
      <c r="P26" s="296">
        <f t="shared" si="2"/>
        <v>26794.258373205743</v>
      </c>
      <c r="U26" s="16"/>
    </row>
    <row r="27" spans="1:21" s="7" customFormat="1" ht="30.2" hidden="1" customHeight="1">
      <c r="B27" s="30">
        <f>'VE-Staffel'!H22</f>
        <v>170</v>
      </c>
      <c r="C27" s="137">
        <f>'VE-Staffel'!L22</f>
        <v>645</v>
      </c>
      <c r="D27" s="53">
        <f t="shared" si="0"/>
        <v>35245.901639344265</v>
      </c>
      <c r="E27" s="56">
        <v>15000</v>
      </c>
      <c r="F27" s="56">
        <v>39999</v>
      </c>
      <c r="G27" s="56">
        <v>40000</v>
      </c>
      <c r="H27" s="79">
        <v>15000</v>
      </c>
      <c r="I27" s="79">
        <v>39999</v>
      </c>
      <c r="J27" s="79">
        <v>40000</v>
      </c>
      <c r="K27" s="79">
        <v>59999</v>
      </c>
      <c r="L27" s="79">
        <v>60000</v>
      </c>
      <c r="M27" s="268">
        <f t="shared" si="5"/>
        <v>72869.389813414033</v>
      </c>
      <c r="N27" s="268">
        <f t="shared" si="6"/>
        <v>69908.079342041616</v>
      </c>
      <c r="O27" s="269">
        <f t="shared" si="1"/>
        <v>39932.885906040268</v>
      </c>
      <c r="P27" s="66">
        <f t="shared" si="2"/>
        <v>28468.899521531104</v>
      </c>
      <c r="U27" s="16"/>
    </row>
    <row r="28" spans="1:21" s="7" customFormat="1" ht="30.2" hidden="1" customHeight="1">
      <c r="B28" s="30">
        <f>'VE-Staffel'!H23</f>
        <v>180</v>
      </c>
      <c r="C28" s="137">
        <f>'VE-Staffel'!L23</f>
        <v>660</v>
      </c>
      <c r="D28" s="53">
        <f t="shared" si="0"/>
        <v>36065.573770491799</v>
      </c>
      <c r="E28" s="56">
        <v>15000</v>
      </c>
      <c r="F28" s="56">
        <v>39999</v>
      </c>
      <c r="G28" s="56">
        <v>40000</v>
      </c>
      <c r="H28" s="79">
        <v>15000</v>
      </c>
      <c r="I28" s="79">
        <v>39999</v>
      </c>
      <c r="J28" s="79">
        <v>40000</v>
      </c>
      <c r="K28" s="79">
        <v>59999</v>
      </c>
      <c r="L28" s="79">
        <v>60000</v>
      </c>
      <c r="M28" s="268">
        <f t="shared" si="5"/>
        <v>77155.824508320744</v>
      </c>
      <c r="N28" s="268">
        <f t="shared" si="6"/>
        <v>74020.319303338183</v>
      </c>
      <c r="O28" s="269">
        <f t="shared" si="1"/>
        <v>42281.87919463087</v>
      </c>
      <c r="P28" s="66">
        <f t="shared" si="2"/>
        <v>30143.540669856462</v>
      </c>
      <c r="U28" s="16"/>
    </row>
    <row r="29" spans="1:21" s="7" customFormat="1" ht="30.2" hidden="1" customHeight="1">
      <c r="B29" s="30">
        <f>'VE-Staffel'!H24</f>
        <v>190</v>
      </c>
      <c r="C29" s="137">
        <f>'VE-Staffel'!L24</f>
        <v>675</v>
      </c>
      <c r="D29" s="53">
        <f t="shared" si="0"/>
        <v>36885.24590163934</v>
      </c>
      <c r="E29" s="56">
        <v>15000</v>
      </c>
      <c r="F29" s="56">
        <v>39999</v>
      </c>
      <c r="G29" s="56">
        <v>40000</v>
      </c>
      <c r="H29" s="79">
        <v>15000</v>
      </c>
      <c r="I29" s="79">
        <v>39999</v>
      </c>
      <c r="J29" s="79">
        <v>40000</v>
      </c>
      <c r="K29" s="79">
        <v>59999</v>
      </c>
      <c r="L29" s="79">
        <v>60000</v>
      </c>
      <c r="M29" s="268">
        <f t="shared" si="5"/>
        <v>81442.259203227455</v>
      </c>
      <c r="N29" s="268">
        <f t="shared" si="6"/>
        <v>78132.559264634736</v>
      </c>
      <c r="O29" s="269">
        <f t="shared" si="1"/>
        <v>44630.872483221479</v>
      </c>
      <c r="P29" s="66">
        <f t="shared" si="2"/>
        <v>31818.18181818182</v>
      </c>
      <c r="U29" s="16"/>
    </row>
    <row r="30" spans="1:21" s="7" customFormat="1" ht="30.2" hidden="1" customHeight="1">
      <c r="B30" s="341">
        <f>'VE-Staffel'!H25</f>
        <v>200</v>
      </c>
      <c r="C30" s="342">
        <f>'VE-Staffel'!L25</f>
        <v>690</v>
      </c>
      <c r="D30" s="343">
        <f t="shared" si="0"/>
        <v>37704.918032786882</v>
      </c>
      <c r="E30" s="344">
        <v>15000</v>
      </c>
      <c r="F30" s="344">
        <v>39999</v>
      </c>
      <c r="G30" s="344">
        <v>40000</v>
      </c>
      <c r="H30" s="345">
        <v>15000</v>
      </c>
      <c r="I30" s="345">
        <v>39999</v>
      </c>
      <c r="J30" s="345">
        <v>40000</v>
      </c>
      <c r="K30" s="345">
        <v>59999</v>
      </c>
      <c r="L30" s="345">
        <v>60000</v>
      </c>
      <c r="M30" s="348">
        <f t="shared" si="5"/>
        <v>85728.693898134152</v>
      </c>
      <c r="N30" s="348">
        <f t="shared" si="6"/>
        <v>82244.799225931303</v>
      </c>
      <c r="O30" s="349">
        <f t="shared" si="1"/>
        <v>46979.865771812081</v>
      </c>
      <c r="P30" s="350">
        <f t="shared" si="2"/>
        <v>33492.822966507178</v>
      </c>
      <c r="U30" s="16"/>
    </row>
    <row r="31" spans="1:21" s="7" customFormat="1" ht="30.2" hidden="1" customHeight="1">
      <c r="B31" s="30">
        <f>'VE-Staffel'!H26</f>
        <v>210</v>
      </c>
      <c r="C31" s="137">
        <f>'VE-Staffel'!L26</f>
        <v>705</v>
      </c>
      <c r="D31" s="53">
        <f t="shared" si="0"/>
        <v>38524.590163934423</v>
      </c>
      <c r="E31" s="56">
        <v>15000</v>
      </c>
      <c r="F31" s="56">
        <v>39999</v>
      </c>
      <c r="G31" s="56">
        <v>40000</v>
      </c>
      <c r="H31" s="79">
        <v>15000</v>
      </c>
      <c r="I31" s="79">
        <v>39999</v>
      </c>
      <c r="J31" s="79">
        <v>40000</v>
      </c>
      <c r="K31" s="79">
        <v>59999</v>
      </c>
      <c r="L31" s="79">
        <v>60000</v>
      </c>
      <c r="M31" s="268">
        <f t="shared" si="5"/>
        <v>90015.128593040863</v>
      </c>
      <c r="N31" s="268">
        <f t="shared" si="6"/>
        <v>86357.039187227871</v>
      </c>
      <c r="O31" s="269">
        <f t="shared" si="1"/>
        <v>49328.859060402683</v>
      </c>
      <c r="P31" s="66">
        <f t="shared" si="2"/>
        <v>35167.464114832539</v>
      </c>
      <c r="U31" s="16"/>
    </row>
    <row r="32" spans="1:21" s="7" customFormat="1" ht="30.2" hidden="1" customHeight="1">
      <c r="B32" s="30">
        <f>'VE-Staffel'!H27</f>
        <v>220</v>
      </c>
      <c r="C32" s="137">
        <f>'VE-Staffel'!L27</f>
        <v>720</v>
      </c>
      <c r="D32" s="53">
        <f t="shared" si="0"/>
        <v>39344.262295081964</v>
      </c>
      <c r="E32" s="56">
        <v>15000</v>
      </c>
      <c r="F32" s="56">
        <v>39999</v>
      </c>
      <c r="G32" s="56">
        <v>40000</v>
      </c>
      <c r="H32" s="79">
        <v>15000</v>
      </c>
      <c r="I32" s="79">
        <v>39999</v>
      </c>
      <c r="J32" s="79">
        <v>40000</v>
      </c>
      <c r="K32" s="79">
        <v>59999</v>
      </c>
      <c r="L32" s="79">
        <v>60000</v>
      </c>
      <c r="M32" s="268">
        <f t="shared" si="5"/>
        <v>94301.563287947574</v>
      </c>
      <c r="N32" s="268">
        <f t="shared" si="6"/>
        <v>90469.279148524438</v>
      </c>
      <c r="O32" s="269">
        <f t="shared" si="1"/>
        <v>51677.852348993292</v>
      </c>
      <c r="P32" s="66">
        <f t="shared" si="2"/>
        <v>36842.1052631579</v>
      </c>
      <c r="U32" s="16"/>
    </row>
    <row r="33" spans="2:23" s="7" customFormat="1" ht="30.2" hidden="1" customHeight="1">
      <c r="B33" s="30">
        <f>'VE-Staffel'!H28</f>
        <v>230</v>
      </c>
      <c r="C33" s="137">
        <f>'VE-Staffel'!L28</f>
        <v>735</v>
      </c>
      <c r="D33" s="53">
        <f t="shared" si="0"/>
        <v>40163.934426229505</v>
      </c>
      <c r="E33" s="56">
        <v>15000</v>
      </c>
      <c r="F33" s="56">
        <v>39999</v>
      </c>
      <c r="G33" s="56">
        <v>40000</v>
      </c>
      <c r="H33" s="79">
        <v>15000</v>
      </c>
      <c r="I33" s="79">
        <v>39999</v>
      </c>
      <c r="J33" s="79">
        <v>40000</v>
      </c>
      <c r="K33" s="79">
        <v>59999</v>
      </c>
      <c r="L33" s="79">
        <v>60000</v>
      </c>
      <c r="M33" s="268">
        <f t="shared" si="5"/>
        <v>98587.997982854286</v>
      </c>
      <c r="N33" s="268">
        <f t="shared" si="6"/>
        <v>94581.519109821005</v>
      </c>
      <c r="O33" s="269">
        <f t="shared" si="1"/>
        <v>54026.845637583894</v>
      </c>
      <c r="P33" s="66">
        <f t="shared" si="2"/>
        <v>38516.746411483255</v>
      </c>
      <c r="U33" s="16"/>
    </row>
    <row r="34" spans="2:23" s="7" customFormat="1" ht="30.2" hidden="1" customHeight="1">
      <c r="B34" s="30">
        <f>'VE-Staffel'!H29</f>
        <v>240</v>
      </c>
      <c r="C34" s="137">
        <f>'VE-Staffel'!L29</f>
        <v>750</v>
      </c>
      <c r="D34" s="53">
        <f t="shared" si="0"/>
        <v>40983.606557377047</v>
      </c>
      <c r="E34" s="56">
        <v>15000</v>
      </c>
      <c r="F34" s="56">
        <v>39999</v>
      </c>
      <c r="G34" s="56">
        <v>40000</v>
      </c>
      <c r="H34" s="79">
        <v>15000</v>
      </c>
      <c r="I34" s="79">
        <v>39999</v>
      </c>
      <c r="J34" s="79">
        <v>40000</v>
      </c>
      <c r="K34" s="79">
        <v>59999</v>
      </c>
      <c r="L34" s="79">
        <v>60000</v>
      </c>
      <c r="M34" s="268">
        <f t="shared" si="5"/>
        <v>102874.43267776098</v>
      </c>
      <c r="N34" s="268">
        <f t="shared" si="6"/>
        <v>98693.759071117573</v>
      </c>
      <c r="O34" s="269">
        <f t="shared" si="1"/>
        <v>56375.838926174496</v>
      </c>
      <c r="P34" s="66">
        <f t="shared" si="2"/>
        <v>40191.387559808616</v>
      </c>
      <c r="U34" s="16"/>
    </row>
    <row r="35" spans="2:23" s="7" customFormat="1" ht="30.2" hidden="1" customHeight="1">
      <c r="B35" s="341">
        <f>'VE-Staffel'!H30</f>
        <v>250</v>
      </c>
      <c r="C35" s="342">
        <f>'VE-Staffel'!L30</f>
        <v>765</v>
      </c>
      <c r="D35" s="343">
        <f t="shared" si="0"/>
        <v>41803.278688524588</v>
      </c>
      <c r="E35" s="344">
        <v>15000</v>
      </c>
      <c r="F35" s="344">
        <v>39999</v>
      </c>
      <c r="G35" s="344">
        <v>40000</v>
      </c>
      <c r="H35" s="345">
        <v>15000</v>
      </c>
      <c r="I35" s="345">
        <v>39999</v>
      </c>
      <c r="J35" s="345">
        <v>40000</v>
      </c>
      <c r="K35" s="345">
        <v>59999</v>
      </c>
      <c r="L35" s="345">
        <v>60000</v>
      </c>
      <c r="M35" s="348">
        <f t="shared" si="5"/>
        <v>107160.86737266769</v>
      </c>
      <c r="N35" s="348">
        <f t="shared" si="6"/>
        <v>102805.99903241414</v>
      </c>
      <c r="O35" s="349">
        <f t="shared" si="1"/>
        <v>58724.832214765098</v>
      </c>
      <c r="P35" s="350">
        <f t="shared" si="2"/>
        <v>41866.028708133977</v>
      </c>
      <c r="U35" s="16"/>
    </row>
    <row r="36" spans="2:23" s="7" customFormat="1" ht="30.2" hidden="1" customHeight="1">
      <c r="B36" s="30">
        <f>'VE-Staffel'!H31</f>
        <v>260</v>
      </c>
      <c r="C36" s="137">
        <f>'VE-Staffel'!L31</f>
        <v>780</v>
      </c>
      <c r="D36" s="53">
        <f t="shared" si="0"/>
        <v>42622.950819672129</v>
      </c>
      <c r="E36" s="56">
        <v>15000</v>
      </c>
      <c r="F36" s="56">
        <v>39999</v>
      </c>
      <c r="G36" s="56">
        <v>40000</v>
      </c>
      <c r="H36" s="79">
        <v>15000</v>
      </c>
      <c r="I36" s="79">
        <v>39999</v>
      </c>
      <c r="J36" s="79">
        <v>40000</v>
      </c>
      <c r="K36" s="79">
        <v>59999</v>
      </c>
      <c r="L36" s="79">
        <v>60000</v>
      </c>
      <c r="M36" s="268">
        <f t="shared" si="5"/>
        <v>111447.3020675744</v>
      </c>
      <c r="N36" s="268">
        <f t="shared" si="6"/>
        <v>106918.23899371071</v>
      </c>
      <c r="O36" s="269">
        <f t="shared" si="1"/>
        <v>61073.825503355707</v>
      </c>
      <c r="P36" s="66">
        <f t="shared" si="2"/>
        <v>43540.669856459332</v>
      </c>
      <c r="U36" s="16"/>
    </row>
    <row r="37" spans="2:23" s="7" customFormat="1" ht="30.2" hidden="1" customHeight="1">
      <c r="B37" s="30">
        <f>'VE-Staffel'!H32</f>
        <v>270</v>
      </c>
      <c r="C37" s="137">
        <f>'VE-Staffel'!L32</f>
        <v>795</v>
      </c>
      <c r="D37" s="53">
        <f t="shared" si="0"/>
        <v>43442.62295081967</v>
      </c>
      <c r="E37" s="56">
        <v>15000</v>
      </c>
      <c r="F37" s="56">
        <v>39999</v>
      </c>
      <c r="G37" s="56">
        <v>40000</v>
      </c>
      <c r="H37" s="79">
        <v>15000</v>
      </c>
      <c r="I37" s="79">
        <v>39999</v>
      </c>
      <c r="J37" s="79">
        <v>40000</v>
      </c>
      <c r="K37" s="79">
        <v>59999</v>
      </c>
      <c r="L37" s="79">
        <v>60000</v>
      </c>
      <c r="M37" s="268">
        <f t="shared" si="5"/>
        <v>115733.73676248112</v>
      </c>
      <c r="N37" s="268">
        <f t="shared" si="6"/>
        <v>111030.47895500726</v>
      </c>
      <c r="O37" s="269">
        <f t="shared" si="1"/>
        <v>63422.818791946309</v>
      </c>
      <c r="P37" s="66">
        <f t="shared" si="2"/>
        <v>45215.311004784693</v>
      </c>
      <c r="U37" s="16"/>
    </row>
    <row r="38" spans="2:23" s="7" customFormat="1" ht="30.2" hidden="1" customHeight="1">
      <c r="B38" s="30">
        <f>'VE-Staffel'!H33</f>
        <v>280</v>
      </c>
      <c r="C38" s="137">
        <f>'VE-Staffel'!L33</f>
        <v>810</v>
      </c>
      <c r="D38" s="53">
        <f t="shared" si="0"/>
        <v>44262.295081967211</v>
      </c>
      <c r="E38" s="56">
        <v>15000</v>
      </c>
      <c r="F38" s="56">
        <v>39999</v>
      </c>
      <c r="G38" s="56">
        <v>40000</v>
      </c>
      <c r="H38" s="79">
        <v>15000</v>
      </c>
      <c r="I38" s="79">
        <v>39999</v>
      </c>
      <c r="J38" s="79">
        <v>40000</v>
      </c>
      <c r="K38" s="79">
        <v>59999</v>
      </c>
      <c r="L38" s="79">
        <v>60000</v>
      </c>
      <c r="M38" s="268">
        <f t="shared" si="5"/>
        <v>120020.17145738781</v>
      </c>
      <c r="N38" s="268">
        <f t="shared" si="6"/>
        <v>115142.71891630383</v>
      </c>
      <c r="O38" s="269">
        <f t="shared" si="1"/>
        <v>65771.812080536911</v>
      </c>
      <c r="P38" s="66">
        <f t="shared" si="2"/>
        <v>46889.952153110054</v>
      </c>
      <c r="U38" s="16"/>
    </row>
    <row r="39" spans="2:23" s="7" customFormat="1" ht="30.2" hidden="1" customHeight="1">
      <c r="B39" s="30">
        <f>'VE-Staffel'!H34</f>
        <v>290</v>
      </c>
      <c r="C39" s="137">
        <f>'VE-Staffel'!L34</f>
        <v>825</v>
      </c>
      <c r="D39" s="53">
        <f t="shared" si="0"/>
        <v>45081.967213114753</v>
      </c>
      <c r="E39" s="56">
        <v>15000</v>
      </c>
      <c r="F39" s="56">
        <v>39999</v>
      </c>
      <c r="G39" s="56">
        <v>40000</v>
      </c>
      <c r="H39" s="79">
        <v>15000</v>
      </c>
      <c r="I39" s="79">
        <v>39999</v>
      </c>
      <c r="J39" s="79">
        <v>40000</v>
      </c>
      <c r="K39" s="79">
        <v>59999</v>
      </c>
      <c r="L39" s="79">
        <v>60000</v>
      </c>
      <c r="M39" s="268">
        <f t="shared" si="5"/>
        <v>124306.60615229452</v>
      </c>
      <c r="N39" s="268">
        <f t="shared" si="6"/>
        <v>119254.95887760039</v>
      </c>
      <c r="O39" s="269">
        <f t="shared" si="1"/>
        <v>68120.805369127513</v>
      </c>
      <c r="P39" s="66">
        <f t="shared" si="2"/>
        <v>48564.593301435409</v>
      </c>
      <c r="U39" s="16"/>
    </row>
    <row r="40" spans="2:23" s="7" customFormat="1" ht="24" hidden="1" thickBot="1">
      <c r="B40" s="351">
        <f>'VE-Staffel'!H35</f>
        <v>300</v>
      </c>
      <c r="C40" s="352">
        <f>'VE-Staffel'!L35</f>
        <v>840</v>
      </c>
      <c r="D40" s="343">
        <f t="shared" si="0"/>
        <v>45901.639344262294</v>
      </c>
      <c r="E40" s="353">
        <v>15000</v>
      </c>
      <c r="F40" s="353">
        <v>39999</v>
      </c>
      <c r="G40" s="353">
        <v>40000</v>
      </c>
      <c r="H40" s="354">
        <v>15000</v>
      </c>
      <c r="I40" s="354">
        <v>39999</v>
      </c>
      <c r="J40" s="354">
        <v>40000</v>
      </c>
      <c r="K40" s="354">
        <v>59999</v>
      </c>
      <c r="L40" s="354">
        <v>60000</v>
      </c>
      <c r="M40" s="355">
        <f t="shared" si="5"/>
        <v>128593.04084720124</v>
      </c>
      <c r="N40" s="355">
        <f t="shared" si="6"/>
        <v>123367.19883889696</v>
      </c>
      <c r="O40" s="356">
        <f t="shared" si="1"/>
        <v>70469.798657718115</v>
      </c>
      <c r="P40" s="357">
        <f t="shared" si="2"/>
        <v>50239.23444976077</v>
      </c>
      <c r="Q40" s="11"/>
    </row>
    <row r="41" spans="2:23" s="7" customFormat="1" ht="45" customHeight="1" thickBot="1">
      <c r="B41" s="270"/>
      <c r="C41" s="271"/>
      <c r="D41" s="272"/>
      <c r="E41" s="272"/>
      <c r="F41" s="272"/>
      <c r="G41" s="273"/>
      <c r="H41" s="274"/>
      <c r="I41" s="274"/>
      <c r="J41" s="274"/>
      <c r="K41" s="274"/>
      <c r="L41" s="274"/>
      <c r="M41" s="275"/>
      <c r="N41" s="275"/>
      <c r="O41" s="275"/>
      <c r="P41" s="276"/>
      <c r="Q41" s="11"/>
    </row>
    <row r="42" spans="2:23" s="7" customFormat="1" ht="30.2" customHeight="1">
      <c r="B42" s="82" t="s">
        <v>15</v>
      </c>
      <c r="C42" s="83"/>
      <c r="D42" s="84" t="s">
        <v>16</v>
      </c>
      <c r="E42" s="85"/>
      <c r="F42" s="85"/>
      <c r="G42" s="83"/>
      <c r="H42" s="83"/>
      <c r="I42" s="83"/>
      <c r="J42" s="83"/>
      <c r="K42" s="83"/>
      <c r="L42" s="83"/>
      <c r="M42" s="83"/>
      <c r="N42" s="83"/>
      <c r="O42" s="86">
        <v>1.83E-2</v>
      </c>
      <c r="P42" s="87" t="s">
        <v>10</v>
      </c>
      <c r="Q42" s="11"/>
      <c r="R42" s="19"/>
      <c r="S42" s="19"/>
    </row>
    <row r="43" spans="2:23" s="7" customFormat="1" ht="30.2" customHeight="1">
      <c r="B43" s="31" t="s">
        <v>28</v>
      </c>
      <c r="C43" s="32"/>
      <c r="D43" s="32"/>
      <c r="E43" s="32"/>
      <c r="F43" s="32"/>
      <c r="G43" s="33"/>
      <c r="H43" s="33"/>
      <c r="I43" s="33"/>
      <c r="J43" s="33"/>
      <c r="K43" s="33"/>
      <c r="L43" s="33"/>
      <c r="M43" s="32"/>
      <c r="N43" s="32"/>
      <c r="O43" s="34">
        <v>1</v>
      </c>
      <c r="P43" s="35"/>
      <c r="Q43" s="11"/>
    </row>
    <row r="44" spans="2:23" s="7" customFormat="1" ht="30.2" customHeight="1">
      <c r="B44" s="88" t="s">
        <v>137</v>
      </c>
      <c r="C44" s="89"/>
      <c r="D44" s="89"/>
      <c r="E44" s="89"/>
      <c r="F44" s="89"/>
      <c r="G44" s="90"/>
      <c r="H44" s="90"/>
      <c r="I44" s="90"/>
      <c r="J44" s="90"/>
      <c r="K44" s="90"/>
      <c r="L44" s="90"/>
      <c r="M44" s="89"/>
      <c r="N44" s="89"/>
      <c r="O44" s="91">
        <f>68.9/100</f>
        <v>0.68900000000000006</v>
      </c>
      <c r="P44" s="92" t="s">
        <v>12</v>
      </c>
      <c r="Q44" s="11"/>
      <c r="T44" s="39"/>
      <c r="U44" s="39"/>
      <c r="W44" s="39"/>
    </row>
    <row r="45" spans="2:23" s="7" customFormat="1" ht="30.2" customHeight="1">
      <c r="B45" s="88" t="s">
        <v>30</v>
      </c>
      <c r="C45" s="89"/>
      <c r="D45" s="89"/>
      <c r="E45" s="89"/>
      <c r="F45" s="89"/>
      <c r="G45" s="90"/>
      <c r="H45" s="90"/>
      <c r="I45" s="90"/>
      <c r="J45" s="90"/>
      <c r="K45" s="90"/>
      <c r="L45" s="90"/>
      <c r="M45" s="89"/>
      <c r="N45" s="89"/>
      <c r="O45" s="93">
        <f>66.1/100</f>
        <v>0.66099999999999992</v>
      </c>
      <c r="P45" s="92" t="s">
        <v>12</v>
      </c>
      <c r="Q45" s="11"/>
      <c r="T45" s="39"/>
      <c r="U45" s="39"/>
      <c r="V45" s="39"/>
    </row>
    <row r="46" spans="2:23" s="7" customFormat="1" ht="30.2" customHeight="1">
      <c r="B46" s="94" t="s">
        <v>138</v>
      </c>
      <c r="C46" s="95"/>
      <c r="D46" s="95"/>
      <c r="E46" s="95"/>
      <c r="F46" s="95"/>
      <c r="G46" s="96"/>
      <c r="H46" s="96"/>
      <c r="I46" s="96"/>
      <c r="J46" s="96"/>
      <c r="K46" s="96"/>
      <c r="L46" s="96"/>
      <c r="M46" s="95"/>
      <c r="N46" s="95"/>
      <c r="O46" s="97">
        <f>41.8/100</f>
        <v>0.41799999999999998</v>
      </c>
      <c r="P46" s="98" t="s">
        <v>12</v>
      </c>
      <c r="Q46" s="11"/>
      <c r="T46" s="39"/>
      <c r="U46" s="39"/>
      <c r="W46" s="39"/>
    </row>
    <row r="47" spans="2:23" s="7" customFormat="1" ht="30.2" customHeight="1">
      <c r="B47" s="94" t="s">
        <v>139</v>
      </c>
      <c r="C47" s="95"/>
      <c r="D47" s="95"/>
      <c r="E47" s="95"/>
      <c r="F47" s="95"/>
      <c r="G47" s="96"/>
      <c r="H47" s="96"/>
      <c r="I47" s="96"/>
      <c r="J47" s="96"/>
      <c r="K47" s="96"/>
      <c r="L47" s="96"/>
      <c r="M47" s="95"/>
      <c r="N47" s="95"/>
      <c r="O47" s="97">
        <f>29.8/100</f>
        <v>0.29799999999999999</v>
      </c>
      <c r="P47" s="98" t="s">
        <v>12</v>
      </c>
      <c r="Q47" s="11"/>
    </row>
    <row r="48" spans="2:23" s="302" customFormat="1" ht="30.2" customHeight="1">
      <c r="B48" s="88" t="s">
        <v>130</v>
      </c>
      <c r="C48" s="89"/>
      <c r="D48" s="89"/>
      <c r="E48" s="89"/>
      <c r="F48" s="89"/>
      <c r="G48" s="90"/>
      <c r="H48" s="90"/>
      <c r="I48" s="90"/>
      <c r="J48" s="90"/>
      <c r="K48" s="90"/>
      <c r="L48" s="90"/>
      <c r="M48" s="89"/>
      <c r="N48" s="89"/>
      <c r="O48" s="300">
        <v>0.6</v>
      </c>
      <c r="P48" s="92"/>
      <c r="Q48" s="301"/>
    </row>
    <row r="49" spans="2:17" s="304" customFormat="1" ht="30.2" customHeight="1">
      <c r="B49" s="88" t="s">
        <v>37</v>
      </c>
      <c r="C49" s="89"/>
      <c r="D49" s="89"/>
      <c r="E49" s="89"/>
      <c r="F49" s="89"/>
      <c r="G49" s="90"/>
      <c r="H49" s="90"/>
      <c r="I49" s="90"/>
      <c r="J49" s="90"/>
      <c r="K49" s="90"/>
      <c r="L49" s="90"/>
      <c r="M49" s="89"/>
      <c r="N49" s="89"/>
      <c r="O49" s="91">
        <v>170</v>
      </c>
      <c r="P49" s="92" t="s">
        <v>44</v>
      </c>
      <c r="Q49" s="303"/>
    </row>
    <row r="50" spans="2:17" s="304" customFormat="1" ht="30.2" customHeight="1">
      <c r="B50" s="88" t="s">
        <v>38</v>
      </c>
      <c r="C50" s="89"/>
      <c r="D50" s="89"/>
      <c r="E50" s="89"/>
      <c r="F50" s="89"/>
      <c r="G50" s="90"/>
      <c r="H50" s="90"/>
      <c r="I50" s="90"/>
      <c r="J50" s="90"/>
      <c r="K50" s="90"/>
      <c r="L50" s="90"/>
      <c r="M50" s="89"/>
      <c r="N50" s="89"/>
      <c r="O50" s="370">
        <f>O49/O48</f>
        <v>283.33333333333337</v>
      </c>
      <c r="P50" s="92" t="s">
        <v>44</v>
      </c>
      <c r="Q50" s="303"/>
    </row>
    <row r="51" spans="2:17" s="312" customFormat="1" ht="30.2" customHeight="1" thickBot="1">
      <c r="B51" s="307" t="s">
        <v>136</v>
      </c>
      <c r="C51" s="307"/>
      <c r="D51" s="307"/>
      <c r="E51" s="307"/>
      <c r="F51" s="307"/>
      <c r="G51" s="315"/>
      <c r="H51" s="309"/>
      <c r="I51" s="309"/>
      <c r="J51" s="309"/>
      <c r="K51" s="309"/>
      <c r="L51" s="309"/>
      <c r="M51" s="308"/>
      <c r="N51" s="308"/>
      <c r="O51" s="310">
        <v>70</v>
      </c>
      <c r="P51" s="282" t="s">
        <v>12</v>
      </c>
      <c r="Q51" s="311"/>
    </row>
    <row r="52" spans="2:17" ht="23.25">
      <c r="B52" s="38"/>
      <c r="C52" s="38"/>
      <c r="D52" s="38"/>
      <c r="E52" s="38"/>
      <c r="F52" s="38"/>
      <c r="G52" s="38"/>
      <c r="H52" s="38"/>
      <c r="I52" s="38"/>
      <c r="J52" s="38"/>
      <c r="K52" s="38"/>
      <c r="L52" s="38"/>
      <c r="M52" s="38"/>
      <c r="N52" s="38"/>
      <c r="O52" s="38"/>
      <c r="P52" s="38"/>
    </row>
    <row r="53" spans="2:17" ht="23.25">
      <c r="B53" s="285"/>
      <c r="C53" s="53"/>
    </row>
    <row r="54" spans="2:17" ht="23.25">
      <c r="B54" s="285"/>
      <c r="C54" s="53"/>
    </row>
    <row r="55" spans="2:17" ht="23.25">
      <c r="B55" s="285"/>
      <c r="C55" s="53"/>
    </row>
    <row r="63" spans="2:17">
      <c r="B63" s="47"/>
    </row>
    <row r="64" spans="2:17">
      <c r="B64" s="47"/>
    </row>
  </sheetData>
  <sheetProtection sheet="1" objects="1" scenarios="1"/>
  <mergeCells count="5">
    <mergeCell ref="J8:K8"/>
    <mergeCell ref="E5:G6"/>
    <mergeCell ref="H5:L6"/>
    <mergeCell ref="E8:F8"/>
    <mergeCell ref="H8:I8"/>
  </mergeCells>
  <phoneticPr fontId="0" type="noConversion"/>
  <printOptions gridLinesSet="0"/>
  <pageMargins left="0.78740157480314965" right="0.78740157480314965" top="0.78740157480314965" bottom="0.78740157480314965" header="0.51181102362204722" footer="0.51181102362204722"/>
  <pageSetup paperSize="9" scale="36" orientation="landscape" horizontalDpi="1200" verticalDpi="1200" r:id="rId1"/>
  <headerFooter alignWithMargins="0">
    <oddFooter>&amp;L&amp;9LEL Schwäbisch Gmünd, Abt. II&amp;C&amp;10&amp;F
&amp;A&amp;R&amp;10&amp;D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showZeros="0" zoomScale="40" zoomScaleNormal="40" zoomScaleSheetLayoutView="40" workbookViewId="0">
      <selection activeCell="O63" sqref="O63"/>
    </sheetView>
  </sheetViews>
  <sheetFormatPr baseColWidth="10" defaultColWidth="10.88671875" defaultRowHeight="15"/>
  <cols>
    <col min="1" max="1" width="1.6640625" style="4" customWidth="1"/>
    <col min="2" max="3" width="17.33203125" style="4" customWidth="1"/>
    <col min="4" max="4" width="16.6640625" style="4" customWidth="1"/>
    <col min="5" max="5" width="17.21875" style="4" customWidth="1"/>
    <col min="6" max="6" width="19.33203125" style="4" customWidth="1"/>
    <col min="7" max="7" width="14.77734375" style="4" hidden="1" customWidth="1"/>
    <col min="8" max="8" width="18.77734375" style="4" customWidth="1"/>
    <col min="9" max="9" width="19" style="4" customWidth="1"/>
    <col min="10" max="10" width="14.77734375" style="4" hidden="1" customWidth="1"/>
    <col min="11" max="11" width="17.88671875" style="4" customWidth="1"/>
    <col min="12" max="12" width="14.77734375" style="4" hidden="1" customWidth="1"/>
    <col min="13" max="13" width="16.77734375" style="4" customWidth="1"/>
    <col min="14" max="15" width="16.21875" style="4" customWidth="1"/>
    <col min="16" max="17" width="14.77734375" style="4" customWidth="1"/>
    <col min="18" max="19" width="16.21875" style="4" customWidth="1"/>
    <col min="20" max="20" width="14.77734375" style="4" customWidth="1"/>
    <col min="21" max="21" width="15.88671875" style="4" customWidth="1"/>
    <col min="22" max="16384" width="10.88671875" style="4"/>
  </cols>
  <sheetData>
    <row r="1" spans="1:22" ht="8.4499999999999993" customHeight="1">
      <c r="A1" s="17"/>
      <c r="D1" s="5"/>
      <c r="E1" s="5"/>
    </row>
    <row r="2" spans="1:22" s="7" customFormat="1" ht="45" customHeight="1">
      <c r="B2" s="23" t="s">
        <v>19</v>
      </c>
      <c r="C2" s="8"/>
      <c r="D2" s="8"/>
      <c r="E2" s="8"/>
      <c r="F2" s="8"/>
      <c r="G2" s="8"/>
      <c r="H2" s="8"/>
      <c r="I2" s="8"/>
      <c r="J2" s="8"/>
      <c r="K2" s="8"/>
      <c r="L2" s="8"/>
      <c r="M2" s="8"/>
      <c r="N2" s="9"/>
      <c r="O2" s="9"/>
      <c r="P2" s="9"/>
      <c r="Q2" s="8"/>
      <c r="R2" s="135">
        <v>0</v>
      </c>
      <c r="S2" s="135"/>
      <c r="T2" s="135"/>
      <c r="U2" s="279"/>
    </row>
    <row r="3" spans="1:22" s="7" customFormat="1" ht="45" customHeight="1" thickBot="1">
      <c r="B3" s="332"/>
      <c r="C3" s="12"/>
      <c r="D3" s="12"/>
      <c r="E3" s="12"/>
      <c r="F3" s="13"/>
      <c r="G3" s="13"/>
      <c r="H3" s="13"/>
      <c r="I3" s="13"/>
      <c r="J3" s="13"/>
      <c r="K3" s="13"/>
      <c r="L3" s="13"/>
      <c r="M3" s="13"/>
      <c r="N3" s="14"/>
      <c r="O3" s="14"/>
      <c r="P3" s="12"/>
      <c r="Q3" s="12"/>
      <c r="R3" s="13"/>
      <c r="S3" s="12"/>
      <c r="T3" s="21" t="s">
        <v>14</v>
      </c>
      <c r="U3" s="340">
        <f>Hinweise!H2</f>
        <v>41864</v>
      </c>
    </row>
    <row r="4" spans="1:22" s="7" customFormat="1" ht="30.2" customHeight="1" thickBot="1">
      <c r="B4" s="40"/>
      <c r="C4" s="48"/>
      <c r="D4" s="147" t="s">
        <v>19</v>
      </c>
      <c r="E4" s="44"/>
      <c r="F4" s="44"/>
      <c r="G4" s="44"/>
      <c r="H4" s="44"/>
      <c r="I4" s="44"/>
      <c r="J4" s="44"/>
      <c r="K4" s="44"/>
      <c r="L4" s="44"/>
      <c r="M4" s="44"/>
      <c r="N4" s="45"/>
      <c r="O4" s="45"/>
      <c r="P4" s="45"/>
      <c r="Q4" s="46"/>
      <c r="R4" s="274">
        <v>0</v>
      </c>
      <c r="S4" s="272"/>
      <c r="T4" s="272"/>
      <c r="U4" s="283"/>
    </row>
    <row r="5" spans="1:22" s="7" customFormat="1" ht="82.5" customHeight="1" thickBot="1">
      <c r="B5" s="58" t="s">
        <v>26</v>
      </c>
      <c r="C5" s="49" t="s">
        <v>46</v>
      </c>
      <c r="D5" s="528" t="s">
        <v>131</v>
      </c>
      <c r="E5" s="529"/>
      <c r="F5" s="512" t="s">
        <v>34</v>
      </c>
      <c r="G5" s="513"/>
      <c r="H5" s="514"/>
      <c r="I5" s="520" t="s">
        <v>25</v>
      </c>
      <c r="J5" s="521"/>
      <c r="K5" s="521"/>
      <c r="L5" s="521"/>
      <c r="M5" s="522"/>
      <c r="N5" s="26" t="s">
        <v>45</v>
      </c>
      <c r="O5" s="27"/>
      <c r="P5" s="27"/>
      <c r="Q5" s="28"/>
      <c r="R5" s="27" t="s">
        <v>45</v>
      </c>
      <c r="S5" s="27"/>
      <c r="T5" s="27"/>
      <c r="U5" s="28"/>
    </row>
    <row r="6" spans="1:22" s="7" customFormat="1" ht="30.2" customHeight="1" thickBot="1">
      <c r="B6" s="58"/>
      <c r="C6" s="49"/>
      <c r="D6" s="530"/>
      <c r="E6" s="531"/>
      <c r="F6" s="512"/>
      <c r="G6" s="513"/>
      <c r="H6" s="514"/>
      <c r="I6" s="520"/>
      <c r="J6" s="521"/>
      <c r="K6" s="521"/>
      <c r="L6" s="521"/>
      <c r="M6" s="521"/>
      <c r="N6" s="533" t="s">
        <v>53</v>
      </c>
      <c r="O6" s="534"/>
      <c r="P6" s="534"/>
      <c r="Q6" s="535"/>
      <c r="R6" s="534" t="s">
        <v>54</v>
      </c>
      <c r="S6" s="534"/>
      <c r="T6" s="534"/>
      <c r="U6" s="535"/>
    </row>
    <row r="7" spans="1:22" s="7" customFormat="1" ht="96.75" customHeight="1">
      <c r="B7" s="25"/>
      <c r="C7" s="49"/>
      <c r="D7" s="532"/>
      <c r="E7" s="531"/>
      <c r="F7" s="512"/>
      <c r="G7" s="513"/>
      <c r="H7" s="514"/>
      <c r="I7" s="520"/>
      <c r="J7" s="521"/>
      <c r="K7" s="521"/>
      <c r="L7" s="521"/>
      <c r="M7" s="522"/>
      <c r="N7" s="67">
        <f>P52</f>
        <v>170</v>
      </c>
      <c r="O7" s="68" t="s">
        <v>145</v>
      </c>
      <c r="P7" s="60">
        <f>P54</f>
        <v>70</v>
      </c>
      <c r="Q7" s="284" t="s">
        <v>39</v>
      </c>
      <c r="R7" s="277">
        <f>P52</f>
        <v>170</v>
      </c>
      <c r="S7" s="68" t="s">
        <v>145</v>
      </c>
      <c r="T7" s="60">
        <f>P54</f>
        <v>70</v>
      </c>
      <c r="U7" s="284" t="s">
        <v>39</v>
      </c>
    </row>
    <row r="8" spans="1:22" s="7" customFormat="1" ht="41.25" customHeight="1">
      <c r="B8" s="106"/>
      <c r="C8" s="50"/>
      <c r="D8" s="532"/>
      <c r="E8" s="531"/>
      <c r="F8" s="512"/>
      <c r="G8" s="513"/>
      <c r="H8" s="514"/>
      <c r="I8" s="520"/>
      <c r="J8" s="521"/>
      <c r="K8" s="521"/>
      <c r="L8" s="521"/>
      <c r="M8" s="522"/>
      <c r="N8" s="368">
        <f>1-P51</f>
        <v>0.4</v>
      </c>
      <c r="O8" s="369" t="s">
        <v>18</v>
      </c>
      <c r="P8" s="60"/>
      <c r="Q8" s="61"/>
      <c r="R8" s="368">
        <f>1-P51</f>
        <v>0.4</v>
      </c>
      <c r="S8" s="369" t="s">
        <v>18</v>
      </c>
      <c r="T8" s="60"/>
      <c r="U8" s="61"/>
    </row>
    <row r="9" spans="1:22" s="378" customFormat="1" ht="88.5" customHeight="1">
      <c r="B9" s="58" t="s">
        <v>4</v>
      </c>
      <c r="C9" s="395"/>
      <c r="D9" s="380"/>
      <c r="E9" s="396"/>
      <c r="F9" s="518" t="s">
        <v>152</v>
      </c>
      <c r="G9" s="519"/>
      <c r="H9" s="339" t="s">
        <v>155</v>
      </c>
      <c r="I9" s="526" t="s">
        <v>156</v>
      </c>
      <c r="J9" s="527"/>
      <c r="K9" s="508" t="s">
        <v>142</v>
      </c>
      <c r="L9" s="508"/>
      <c r="M9" s="333" t="s">
        <v>24</v>
      </c>
      <c r="N9" s="335" t="s">
        <v>13</v>
      </c>
      <c r="O9" s="335" t="s">
        <v>29</v>
      </c>
      <c r="P9" s="336" t="s">
        <v>13</v>
      </c>
      <c r="Q9" s="337" t="s">
        <v>29</v>
      </c>
      <c r="R9" s="338" t="s">
        <v>13</v>
      </c>
      <c r="S9" s="335" t="s">
        <v>29</v>
      </c>
      <c r="T9" s="336" t="s">
        <v>13</v>
      </c>
      <c r="U9" s="337" t="s">
        <v>29</v>
      </c>
    </row>
    <row r="10" spans="1:22" s="385" customFormat="1" ht="46.5" customHeight="1" thickBot="1">
      <c r="B10" s="397"/>
      <c r="C10" s="398"/>
      <c r="D10" s="398" t="s">
        <v>53</v>
      </c>
      <c r="E10" s="398" t="s">
        <v>54</v>
      </c>
      <c r="F10" s="388" t="s">
        <v>49</v>
      </c>
      <c r="G10" s="388" t="s">
        <v>50</v>
      </c>
      <c r="H10" s="399" t="s">
        <v>52</v>
      </c>
      <c r="I10" s="390" t="s">
        <v>51</v>
      </c>
      <c r="J10" s="400" t="s">
        <v>50</v>
      </c>
      <c r="K10" s="390" t="s">
        <v>51</v>
      </c>
      <c r="L10" s="390" t="s">
        <v>50</v>
      </c>
      <c r="M10" s="401" t="s">
        <v>52</v>
      </c>
      <c r="N10" s="392"/>
      <c r="O10" s="392"/>
      <c r="P10" s="393"/>
      <c r="Q10" s="402"/>
      <c r="R10" s="403"/>
      <c r="S10" s="392"/>
      <c r="T10" s="393"/>
      <c r="U10" s="402"/>
    </row>
    <row r="11" spans="1:22" ht="35.450000000000003" hidden="1" customHeight="1">
      <c r="B11" s="107" t="s">
        <v>7</v>
      </c>
      <c r="C11" s="102" t="e">
        <f>B11*Grunddaten!F6</f>
        <v>#VALUE!</v>
      </c>
      <c r="D11" s="114" t="s">
        <v>57</v>
      </c>
      <c r="E11" s="114" t="s">
        <v>58</v>
      </c>
      <c r="F11" s="109" t="s">
        <v>33</v>
      </c>
      <c r="G11" s="109" t="s">
        <v>33</v>
      </c>
      <c r="H11" s="110" t="s">
        <v>33</v>
      </c>
      <c r="I11" s="112"/>
      <c r="J11" s="112"/>
      <c r="K11" s="112"/>
      <c r="L11" s="112"/>
      <c r="M11" s="113"/>
      <c r="N11" s="103" t="s">
        <v>147</v>
      </c>
      <c r="O11" s="103" t="s">
        <v>148</v>
      </c>
      <c r="P11" s="104" t="s">
        <v>59</v>
      </c>
      <c r="Q11" s="108" t="s">
        <v>60</v>
      </c>
      <c r="R11" s="278" t="s">
        <v>149</v>
      </c>
      <c r="S11" s="103" t="s">
        <v>150</v>
      </c>
      <c r="T11" s="104" t="s">
        <v>61</v>
      </c>
      <c r="U11" s="108" t="s">
        <v>62</v>
      </c>
    </row>
    <row r="12" spans="1:22" s="7" customFormat="1" ht="36.75" customHeight="1">
      <c r="A12" s="6"/>
      <c r="B12" s="30">
        <f>'VE-Staffel'!H6</f>
        <v>10</v>
      </c>
      <c r="C12" s="137">
        <f>'VE-Staffel'!L6</f>
        <v>100</v>
      </c>
      <c r="D12" s="136">
        <f t="shared" ref="D12:D26" si="0">(C12/$P$43)/$P$44</f>
        <v>6784.2605156037989</v>
      </c>
      <c r="E12" s="139">
        <f t="shared" ref="E12:E26" si="1">(C12/$P$43)/$P$45</f>
        <v>5330.4904051172707</v>
      </c>
      <c r="F12" s="111">
        <v>15000</v>
      </c>
      <c r="G12" s="56">
        <v>39999</v>
      </c>
      <c r="H12" s="111">
        <v>40000</v>
      </c>
      <c r="I12" s="79">
        <v>15000</v>
      </c>
      <c r="J12" s="79">
        <v>39999</v>
      </c>
      <c r="K12" s="79">
        <v>40000</v>
      </c>
      <c r="L12" s="79">
        <v>59999</v>
      </c>
      <c r="M12" s="79">
        <v>60000</v>
      </c>
      <c r="N12" s="291">
        <f t="shared" ref="N12:N26" si="2">$P$53/$P$48*B12</f>
        <v>1458.9769996567115</v>
      </c>
      <c r="O12" s="291">
        <f t="shared" ref="O12:O26" si="3">$P$53/$P$47*B12</f>
        <v>1364.8041104688505</v>
      </c>
      <c r="P12" s="292">
        <f t="shared" ref="P12:P41" si="4">$P$54/$P$50*B12</f>
        <v>939.84962406015029</v>
      </c>
      <c r="Q12" s="292">
        <f t="shared" ref="Q12:Q41" si="5">$P$54/$P$49*B12</f>
        <v>504.64998918607165</v>
      </c>
      <c r="R12" s="291">
        <f t="shared" ref="R12:R26" si="6">$P$53/$R$48*B12</f>
        <v>1956.7219152854511</v>
      </c>
      <c r="S12" s="291">
        <f t="shared" ref="S12:S26" si="7">$P$53/$R$47*B12</f>
        <v>1849.4342906875547</v>
      </c>
      <c r="T12" s="292">
        <f t="shared" ref="T12:T41" si="8">$P$54/$R$50*B12</f>
        <v>1308.1666978134926</v>
      </c>
      <c r="U12" s="293">
        <f t="shared" ref="U12:U41" si="9">$P$54/$R$49*B12</f>
        <v>764.77657598601559</v>
      </c>
    </row>
    <row r="13" spans="1:22" s="7" customFormat="1" ht="30.2" customHeight="1">
      <c r="B13" s="30">
        <f>'VE-Staffel'!H7</f>
        <v>20</v>
      </c>
      <c r="C13" s="137">
        <f>'VE-Staffel'!L7</f>
        <v>200</v>
      </c>
      <c r="D13" s="138">
        <f t="shared" si="0"/>
        <v>13568.521031207598</v>
      </c>
      <c r="E13" s="137">
        <f t="shared" si="1"/>
        <v>10660.980810234541</v>
      </c>
      <c r="F13" s="111">
        <v>15000</v>
      </c>
      <c r="G13" s="56">
        <v>39999</v>
      </c>
      <c r="H13" s="111">
        <v>40000</v>
      </c>
      <c r="I13" s="79">
        <v>15000</v>
      </c>
      <c r="J13" s="79">
        <v>39999</v>
      </c>
      <c r="K13" s="79">
        <v>40000</v>
      </c>
      <c r="L13" s="79">
        <v>59999</v>
      </c>
      <c r="M13" s="79">
        <v>60000</v>
      </c>
      <c r="N13" s="72">
        <f t="shared" si="2"/>
        <v>2917.9539993134231</v>
      </c>
      <c r="O13" s="72">
        <f t="shared" si="3"/>
        <v>2729.6082209377009</v>
      </c>
      <c r="P13" s="59">
        <f t="shared" si="4"/>
        <v>1879.6992481203006</v>
      </c>
      <c r="Q13" s="59">
        <f t="shared" si="5"/>
        <v>1009.2999783721433</v>
      </c>
      <c r="R13" s="72">
        <f t="shared" si="6"/>
        <v>3913.4438305709023</v>
      </c>
      <c r="S13" s="72">
        <f t="shared" si="7"/>
        <v>3698.8685813751094</v>
      </c>
      <c r="T13" s="59">
        <f t="shared" si="8"/>
        <v>2616.3333956269853</v>
      </c>
      <c r="U13" s="66">
        <f t="shared" si="9"/>
        <v>1529.5531519720312</v>
      </c>
    </row>
    <row r="14" spans="1:22" s="7" customFormat="1" ht="30.2" customHeight="1">
      <c r="B14" s="30">
        <f>'VE-Staffel'!H8</f>
        <v>30</v>
      </c>
      <c r="C14" s="137">
        <f>'VE-Staffel'!L8</f>
        <v>270</v>
      </c>
      <c r="D14" s="138">
        <f t="shared" si="0"/>
        <v>18317.503392130257</v>
      </c>
      <c r="E14" s="137">
        <f t="shared" si="1"/>
        <v>14392.324093816633</v>
      </c>
      <c r="F14" s="111">
        <v>15000</v>
      </c>
      <c r="G14" s="56">
        <v>39999</v>
      </c>
      <c r="H14" s="111">
        <v>40000</v>
      </c>
      <c r="I14" s="79">
        <v>15000</v>
      </c>
      <c r="J14" s="79">
        <v>39999</v>
      </c>
      <c r="K14" s="79">
        <v>40000</v>
      </c>
      <c r="L14" s="79">
        <v>59999</v>
      </c>
      <c r="M14" s="79">
        <v>60000</v>
      </c>
      <c r="N14" s="72">
        <f t="shared" si="2"/>
        <v>4376.9309989701351</v>
      </c>
      <c r="O14" s="72">
        <f t="shared" si="3"/>
        <v>4094.4123314065514</v>
      </c>
      <c r="P14" s="59">
        <f t="shared" si="4"/>
        <v>2819.5488721804509</v>
      </c>
      <c r="Q14" s="59">
        <f t="shared" si="5"/>
        <v>1513.9499675582149</v>
      </c>
      <c r="R14" s="72">
        <f t="shared" si="6"/>
        <v>5870.1657458563532</v>
      </c>
      <c r="S14" s="72">
        <f t="shared" si="7"/>
        <v>5548.3028720626644</v>
      </c>
      <c r="T14" s="59">
        <f t="shared" si="8"/>
        <v>3924.5000934404784</v>
      </c>
      <c r="U14" s="66">
        <f t="shared" si="9"/>
        <v>2294.3297279580465</v>
      </c>
    </row>
    <row r="15" spans="1:22" s="7" customFormat="1" ht="30.2" customHeight="1">
      <c r="B15" s="30">
        <f>'VE-Staffel'!H9</f>
        <v>40</v>
      </c>
      <c r="C15" s="137">
        <f>'VE-Staffel'!L9</f>
        <v>330</v>
      </c>
      <c r="D15" s="138">
        <f t="shared" si="0"/>
        <v>22388.059701492533</v>
      </c>
      <c r="E15" s="137">
        <f t="shared" si="1"/>
        <v>17590.618336886993</v>
      </c>
      <c r="F15" s="111">
        <v>15000</v>
      </c>
      <c r="G15" s="56">
        <v>39999</v>
      </c>
      <c r="H15" s="111">
        <v>40000</v>
      </c>
      <c r="I15" s="79">
        <v>15000</v>
      </c>
      <c r="J15" s="79">
        <v>39999</v>
      </c>
      <c r="K15" s="79">
        <v>40000</v>
      </c>
      <c r="L15" s="79">
        <v>59999</v>
      </c>
      <c r="M15" s="79">
        <v>60000</v>
      </c>
      <c r="N15" s="72">
        <f t="shared" si="2"/>
        <v>5835.9079986268462</v>
      </c>
      <c r="O15" s="72">
        <f t="shared" si="3"/>
        <v>5459.2164418754019</v>
      </c>
      <c r="P15" s="59">
        <f t="shared" si="4"/>
        <v>3759.3984962406012</v>
      </c>
      <c r="Q15" s="59">
        <f t="shared" si="5"/>
        <v>2018.5999567442866</v>
      </c>
      <c r="R15" s="72">
        <f t="shared" si="6"/>
        <v>7826.8876611418045</v>
      </c>
      <c r="S15" s="72">
        <f t="shared" si="7"/>
        <v>7397.7371627502189</v>
      </c>
      <c r="T15" s="59">
        <f t="shared" si="8"/>
        <v>5232.6667912539706</v>
      </c>
      <c r="U15" s="66">
        <f t="shared" si="9"/>
        <v>3059.1063039440623</v>
      </c>
      <c r="V15" s="15"/>
    </row>
    <row r="16" spans="1:22" s="7" customFormat="1" ht="30.2" customHeight="1">
      <c r="B16" s="341">
        <f>'VE-Staffel'!H10</f>
        <v>50</v>
      </c>
      <c r="C16" s="342">
        <f>'VE-Staffel'!L10</f>
        <v>390</v>
      </c>
      <c r="D16" s="358">
        <f t="shared" si="0"/>
        <v>26458.616010854814</v>
      </c>
      <c r="E16" s="342">
        <f t="shared" si="1"/>
        <v>20788.912579957356</v>
      </c>
      <c r="F16" s="359">
        <v>15000</v>
      </c>
      <c r="G16" s="344">
        <v>39999</v>
      </c>
      <c r="H16" s="359">
        <v>40000</v>
      </c>
      <c r="I16" s="345">
        <v>15000</v>
      </c>
      <c r="J16" s="345">
        <v>39999</v>
      </c>
      <c r="K16" s="345">
        <v>40000</v>
      </c>
      <c r="L16" s="345">
        <v>59999</v>
      </c>
      <c r="M16" s="345">
        <v>60000</v>
      </c>
      <c r="N16" s="360">
        <f t="shared" si="2"/>
        <v>7294.8849982835582</v>
      </c>
      <c r="O16" s="360">
        <f t="shared" si="3"/>
        <v>6824.0205523442528</v>
      </c>
      <c r="P16" s="361">
        <f t="shared" si="4"/>
        <v>4699.2481203007519</v>
      </c>
      <c r="Q16" s="361">
        <f t="shared" si="5"/>
        <v>2523.2499459303581</v>
      </c>
      <c r="R16" s="360">
        <f t="shared" si="6"/>
        <v>9783.6095764272559</v>
      </c>
      <c r="S16" s="360">
        <f t="shared" si="7"/>
        <v>9247.1714534377734</v>
      </c>
      <c r="T16" s="361">
        <f t="shared" si="8"/>
        <v>6540.8334890674641</v>
      </c>
      <c r="U16" s="350">
        <f t="shared" si="9"/>
        <v>3823.8828799300777</v>
      </c>
      <c r="V16" s="15"/>
    </row>
    <row r="17" spans="1:22" s="7" customFormat="1" ht="30.2" customHeight="1">
      <c r="B17" s="30">
        <f>'VE-Staffel'!H11</f>
        <v>60</v>
      </c>
      <c r="C17" s="137">
        <f>'VE-Staffel'!L11</f>
        <v>420</v>
      </c>
      <c r="D17" s="138">
        <f t="shared" si="0"/>
        <v>28493.894165535956</v>
      </c>
      <c r="E17" s="137">
        <f t="shared" si="1"/>
        <v>22388.059701492541</v>
      </c>
      <c r="F17" s="111">
        <v>15000</v>
      </c>
      <c r="G17" s="56">
        <v>39999</v>
      </c>
      <c r="H17" s="111">
        <v>40000</v>
      </c>
      <c r="I17" s="79">
        <v>15000</v>
      </c>
      <c r="J17" s="79">
        <v>39999</v>
      </c>
      <c r="K17" s="79">
        <v>40000</v>
      </c>
      <c r="L17" s="79">
        <v>59999</v>
      </c>
      <c r="M17" s="79">
        <v>60000</v>
      </c>
      <c r="N17" s="72">
        <f t="shared" si="2"/>
        <v>8753.8619979402702</v>
      </c>
      <c r="O17" s="72">
        <f t="shared" si="3"/>
        <v>8188.8246628131028</v>
      </c>
      <c r="P17" s="59">
        <f t="shared" si="4"/>
        <v>5639.0977443609017</v>
      </c>
      <c r="Q17" s="59">
        <f t="shared" si="5"/>
        <v>3027.8999351164298</v>
      </c>
      <c r="R17" s="72">
        <f t="shared" si="6"/>
        <v>11740.331491712706</v>
      </c>
      <c r="S17" s="72">
        <f t="shared" si="7"/>
        <v>11096.605744125329</v>
      </c>
      <c r="T17" s="59">
        <f t="shared" si="8"/>
        <v>7849.0001868809568</v>
      </c>
      <c r="U17" s="66">
        <f t="shared" si="9"/>
        <v>4588.6594559160931</v>
      </c>
      <c r="V17" s="15"/>
    </row>
    <row r="18" spans="1:22" s="7" customFormat="1" ht="30.2" customHeight="1">
      <c r="B18" s="30">
        <f>'VE-Staffel'!H12</f>
        <v>70</v>
      </c>
      <c r="C18" s="137">
        <f>'VE-Staffel'!L12</f>
        <v>450</v>
      </c>
      <c r="D18" s="138">
        <f t="shared" si="0"/>
        <v>30529.172320217091</v>
      </c>
      <c r="E18" s="137">
        <f t="shared" si="1"/>
        <v>23987.206823027718</v>
      </c>
      <c r="F18" s="111">
        <v>15000</v>
      </c>
      <c r="G18" s="56">
        <v>39999</v>
      </c>
      <c r="H18" s="111">
        <v>40000</v>
      </c>
      <c r="I18" s="79">
        <v>15000</v>
      </c>
      <c r="J18" s="79">
        <v>39999</v>
      </c>
      <c r="K18" s="79">
        <v>40000</v>
      </c>
      <c r="L18" s="79">
        <v>59999</v>
      </c>
      <c r="M18" s="79">
        <v>60000</v>
      </c>
      <c r="N18" s="72">
        <f t="shared" si="2"/>
        <v>10212.838997596982</v>
      </c>
      <c r="O18" s="72">
        <f t="shared" si="3"/>
        <v>9553.6287732819528</v>
      </c>
      <c r="P18" s="59">
        <f t="shared" si="4"/>
        <v>6578.9473684210516</v>
      </c>
      <c r="Q18" s="59">
        <f t="shared" si="5"/>
        <v>3532.5499243025015</v>
      </c>
      <c r="R18" s="72">
        <f t="shared" si="6"/>
        <v>13697.053406998159</v>
      </c>
      <c r="S18" s="72">
        <f t="shared" si="7"/>
        <v>12946.040034812884</v>
      </c>
      <c r="T18" s="59">
        <f t="shared" si="8"/>
        <v>9157.1668846944485</v>
      </c>
      <c r="U18" s="66">
        <f t="shared" si="9"/>
        <v>5353.4360319021089</v>
      </c>
      <c r="V18" s="15"/>
    </row>
    <row r="19" spans="1:22" s="7" customFormat="1" ht="30.2" customHeight="1">
      <c r="B19" s="30">
        <f>'VE-Staffel'!H13</f>
        <v>80</v>
      </c>
      <c r="C19" s="137">
        <f>'VE-Staffel'!L13</f>
        <v>480</v>
      </c>
      <c r="D19" s="138">
        <f t="shared" si="0"/>
        <v>32564.450474898236</v>
      </c>
      <c r="E19" s="137">
        <f t="shared" si="1"/>
        <v>25586.353944562903</v>
      </c>
      <c r="F19" s="111">
        <v>15000</v>
      </c>
      <c r="G19" s="56">
        <v>39999</v>
      </c>
      <c r="H19" s="111">
        <v>40000</v>
      </c>
      <c r="I19" s="79">
        <v>15000</v>
      </c>
      <c r="J19" s="79">
        <v>39999</v>
      </c>
      <c r="K19" s="79">
        <v>40000</v>
      </c>
      <c r="L19" s="79">
        <v>59999</v>
      </c>
      <c r="M19" s="79">
        <v>60000</v>
      </c>
      <c r="N19" s="72">
        <f t="shared" si="2"/>
        <v>11671.815997253692</v>
      </c>
      <c r="O19" s="72">
        <f t="shared" si="3"/>
        <v>10918.432883750804</v>
      </c>
      <c r="P19" s="59">
        <f t="shared" si="4"/>
        <v>7518.7969924812023</v>
      </c>
      <c r="Q19" s="59">
        <f t="shared" si="5"/>
        <v>4037.1999134885732</v>
      </c>
      <c r="R19" s="72">
        <f t="shared" si="6"/>
        <v>15653.775322283609</v>
      </c>
      <c r="S19" s="72">
        <f t="shared" si="7"/>
        <v>14795.474325500438</v>
      </c>
      <c r="T19" s="59">
        <f t="shared" si="8"/>
        <v>10465.333582507941</v>
      </c>
      <c r="U19" s="66">
        <f t="shared" si="9"/>
        <v>6118.2126078881247</v>
      </c>
      <c r="V19" s="15"/>
    </row>
    <row r="20" spans="1:22" s="7" customFormat="1" ht="30.2" customHeight="1">
      <c r="B20" s="30">
        <f>'VE-Staffel'!H14</f>
        <v>90</v>
      </c>
      <c r="C20" s="137">
        <f>'VE-Staffel'!L14</f>
        <v>510</v>
      </c>
      <c r="D20" s="138">
        <f t="shared" si="0"/>
        <v>34599.728629579375</v>
      </c>
      <c r="E20" s="137">
        <f t="shared" si="1"/>
        <v>27185.501066098084</v>
      </c>
      <c r="F20" s="111">
        <v>15000</v>
      </c>
      <c r="G20" s="56">
        <v>39999</v>
      </c>
      <c r="H20" s="111">
        <v>40000</v>
      </c>
      <c r="I20" s="79">
        <v>15000</v>
      </c>
      <c r="J20" s="79">
        <v>39999</v>
      </c>
      <c r="K20" s="79">
        <v>40000</v>
      </c>
      <c r="L20" s="79">
        <v>59999</v>
      </c>
      <c r="M20" s="79">
        <v>60000</v>
      </c>
      <c r="N20" s="72">
        <f t="shared" si="2"/>
        <v>13130.792996910404</v>
      </c>
      <c r="O20" s="72">
        <f t="shared" si="3"/>
        <v>12283.236994219655</v>
      </c>
      <c r="P20" s="59">
        <f t="shared" si="4"/>
        <v>8458.6466165413531</v>
      </c>
      <c r="Q20" s="59">
        <f t="shared" si="5"/>
        <v>4541.8499026746449</v>
      </c>
      <c r="R20" s="72">
        <f t="shared" si="6"/>
        <v>17610.49723756906</v>
      </c>
      <c r="S20" s="72">
        <f t="shared" si="7"/>
        <v>16644.908616187993</v>
      </c>
      <c r="T20" s="59">
        <f t="shared" si="8"/>
        <v>11773.500280321436</v>
      </c>
      <c r="U20" s="66">
        <f t="shared" si="9"/>
        <v>6882.9891838741396</v>
      </c>
      <c r="V20" s="15"/>
    </row>
    <row r="21" spans="1:22" s="7" customFormat="1" ht="30.2" customHeight="1">
      <c r="A21" s="6"/>
      <c r="B21" s="341">
        <f>'VE-Staffel'!H15</f>
        <v>100</v>
      </c>
      <c r="C21" s="342">
        <f>'VE-Staffel'!L15</f>
        <v>540</v>
      </c>
      <c r="D21" s="358">
        <f t="shared" si="0"/>
        <v>36635.006784260513</v>
      </c>
      <c r="E21" s="342">
        <f t="shared" si="1"/>
        <v>28784.648187633265</v>
      </c>
      <c r="F21" s="359">
        <v>15000</v>
      </c>
      <c r="G21" s="344">
        <v>39999</v>
      </c>
      <c r="H21" s="359">
        <v>40000</v>
      </c>
      <c r="I21" s="345">
        <v>15000</v>
      </c>
      <c r="J21" s="345">
        <v>39999</v>
      </c>
      <c r="K21" s="345">
        <v>40000</v>
      </c>
      <c r="L21" s="345">
        <v>59999</v>
      </c>
      <c r="M21" s="345">
        <v>60000</v>
      </c>
      <c r="N21" s="360">
        <f t="shared" si="2"/>
        <v>14589.769996567116</v>
      </c>
      <c r="O21" s="360">
        <f t="shared" si="3"/>
        <v>13648.041104688506</v>
      </c>
      <c r="P21" s="361">
        <f t="shared" si="4"/>
        <v>9398.4962406015038</v>
      </c>
      <c r="Q21" s="361">
        <f t="shared" si="5"/>
        <v>5046.4998918607162</v>
      </c>
      <c r="R21" s="360">
        <f t="shared" si="6"/>
        <v>19567.219152854512</v>
      </c>
      <c r="S21" s="360">
        <f t="shared" si="7"/>
        <v>18494.342906875547</v>
      </c>
      <c r="T21" s="361">
        <f t="shared" si="8"/>
        <v>13081.666978134928</v>
      </c>
      <c r="U21" s="350">
        <f t="shared" si="9"/>
        <v>7647.7657598601554</v>
      </c>
      <c r="V21" s="15"/>
    </row>
    <row r="22" spans="1:22" s="7" customFormat="1" ht="30.2" customHeight="1">
      <c r="B22" s="30">
        <f>'VE-Staffel'!H16</f>
        <v>110</v>
      </c>
      <c r="C22" s="137">
        <f>'VE-Staffel'!L16</f>
        <v>555</v>
      </c>
      <c r="D22" s="138">
        <f t="shared" si="0"/>
        <v>37652.645861601079</v>
      </c>
      <c r="E22" s="137">
        <f t="shared" si="1"/>
        <v>29584.221748400854</v>
      </c>
      <c r="F22" s="111">
        <v>15000</v>
      </c>
      <c r="G22" s="56">
        <v>39999</v>
      </c>
      <c r="H22" s="111">
        <v>40000</v>
      </c>
      <c r="I22" s="79">
        <v>15000</v>
      </c>
      <c r="J22" s="79">
        <v>39999</v>
      </c>
      <c r="K22" s="79">
        <v>40000</v>
      </c>
      <c r="L22" s="79">
        <v>59999</v>
      </c>
      <c r="M22" s="79">
        <v>60000</v>
      </c>
      <c r="N22" s="72">
        <f t="shared" si="2"/>
        <v>16048.746996223828</v>
      </c>
      <c r="O22" s="72">
        <f t="shared" si="3"/>
        <v>15012.845215157357</v>
      </c>
      <c r="P22" s="59">
        <f t="shared" si="4"/>
        <v>10338.345864661653</v>
      </c>
      <c r="Q22" s="59">
        <f t="shared" si="5"/>
        <v>5551.1498810467883</v>
      </c>
      <c r="R22" s="72">
        <f t="shared" si="6"/>
        <v>21523.941068139964</v>
      </c>
      <c r="S22" s="72">
        <f t="shared" si="7"/>
        <v>20343.777197563104</v>
      </c>
      <c r="T22" s="59">
        <f t="shared" si="8"/>
        <v>14389.833675948421</v>
      </c>
      <c r="U22" s="66">
        <f t="shared" si="9"/>
        <v>8412.5423358461703</v>
      </c>
      <c r="V22" s="15"/>
    </row>
    <row r="23" spans="1:22" s="7" customFormat="1" ht="30.2" customHeight="1">
      <c r="B23" s="30">
        <f>'VE-Staffel'!H17</f>
        <v>120</v>
      </c>
      <c r="C23" s="137">
        <f>'VE-Staffel'!L17</f>
        <v>570</v>
      </c>
      <c r="D23" s="138">
        <f t="shared" si="0"/>
        <v>38670.284938941651</v>
      </c>
      <c r="E23" s="137">
        <f t="shared" si="1"/>
        <v>30383.795309168447</v>
      </c>
      <c r="F23" s="111">
        <v>15000</v>
      </c>
      <c r="G23" s="56">
        <v>39999</v>
      </c>
      <c r="H23" s="111">
        <v>40000</v>
      </c>
      <c r="I23" s="79">
        <v>15000</v>
      </c>
      <c r="J23" s="79">
        <v>39999</v>
      </c>
      <c r="K23" s="79">
        <v>40000</v>
      </c>
      <c r="L23" s="79">
        <v>59999</v>
      </c>
      <c r="M23" s="79">
        <v>60000</v>
      </c>
      <c r="N23" s="72">
        <f t="shared" si="2"/>
        <v>17507.72399588054</v>
      </c>
      <c r="O23" s="72">
        <f t="shared" si="3"/>
        <v>16377.649325626206</v>
      </c>
      <c r="P23" s="59">
        <f t="shared" si="4"/>
        <v>11278.195488721803</v>
      </c>
      <c r="Q23" s="59">
        <f t="shared" si="5"/>
        <v>6055.7998702328596</v>
      </c>
      <c r="R23" s="72">
        <f t="shared" si="6"/>
        <v>23480.662983425413</v>
      </c>
      <c r="S23" s="72">
        <f t="shared" si="7"/>
        <v>22193.211488250658</v>
      </c>
      <c r="T23" s="59">
        <f t="shared" si="8"/>
        <v>15698.000373761914</v>
      </c>
      <c r="U23" s="66">
        <f t="shared" si="9"/>
        <v>9177.3189118321861</v>
      </c>
      <c r="V23" s="15"/>
    </row>
    <row r="24" spans="1:22" s="7" customFormat="1" ht="30.2" customHeight="1">
      <c r="B24" s="30">
        <f>'VE-Staffel'!H18</f>
        <v>130</v>
      </c>
      <c r="C24" s="137">
        <f>'VE-Staffel'!L18</f>
        <v>585</v>
      </c>
      <c r="D24" s="138">
        <f t="shared" si="0"/>
        <v>39687.924016282217</v>
      </c>
      <c r="E24" s="137">
        <f t="shared" si="1"/>
        <v>31183.368869936032</v>
      </c>
      <c r="F24" s="111">
        <v>15000</v>
      </c>
      <c r="G24" s="56">
        <v>39999</v>
      </c>
      <c r="H24" s="111">
        <v>40000</v>
      </c>
      <c r="I24" s="79">
        <v>15000</v>
      </c>
      <c r="J24" s="79">
        <v>39999</v>
      </c>
      <c r="K24" s="79">
        <v>40000</v>
      </c>
      <c r="L24" s="79">
        <v>59999</v>
      </c>
      <c r="M24" s="79">
        <v>60000</v>
      </c>
      <c r="N24" s="72">
        <f t="shared" si="2"/>
        <v>18966.700995537252</v>
      </c>
      <c r="O24" s="72">
        <f t="shared" si="3"/>
        <v>17742.453436095057</v>
      </c>
      <c r="P24" s="59">
        <f t="shared" si="4"/>
        <v>12218.045112781954</v>
      </c>
      <c r="Q24" s="59">
        <f t="shared" si="5"/>
        <v>6560.4498594189317</v>
      </c>
      <c r="R24" s="72">
        <f t="shared" si="6"/>
        <v>25437.384898710865</v>
      </c>
      <c r="S24" s="72">
        <f t="shared" si="7"/>
        <v>24042.645778938211</v>
      </c>
      <c r="T24" s="59">
        <f t="shared" si="8"/>
        <v>17006.167071575404</v>
      </c>
      <c r="U24" s="66">
        <f t="shared" si="9"/>
        <v>9942.0954878182019</v>
      </c>
      <c r="V24" s="15"/>
    </row>
    <row r="25" spans="1:22" s="7" customFormat="1" ht="30.2" customHeight="1">
      <c r="B25" s="30">
        <f>'VE-Staffel'!H19</f>
        <v>140</v>
      </c>
      <c r="C25" s="137">
        <f>'VE-Staffel'!L19</f>
        <v>600</v>
      </c>
      <c r="D25" s="138">
        <f t="shared" si="0"/>
        <v>40705.56309362279</v>
      </c>
      <c r="E25" s="137">
        <f t="shared" si="1"/>
        <v>31982.942430703628</v>
      </c>
      <c r="F25" s="111">
        <v>15000</v>
      </c>
      <c r="G25" s="56">
        <v>39999</v>
      </c>
      <c r="H25" s="111">
        <v>40000</v>
      </c>
      <c r="I25" s="79">
        <v>15000</v>
      </c>
      <c r="J25" s="79">
        <v>39999</v>
      </c>
      <c r="K25" s="79">
        <v>40000</v>
      </c>
      <c r="L25" s="79">
        <v>59999</v>
      </c>
      <c r="M25" s="79">
        <v>60000</v>
      </c>
      <c r="N25" s="72">
        <f t="shared" si="2"/>
        <v>20425.677995193964</v>
      </c>
      <c r="O25" s="72">
        <f t="shared" si="3"/>
        <v>19107.257546563906</v>
      </c>
      <c r="P25" s="59">
        <f t="shared" si="4"/>
        <v>13157.894736842103</v>
      </c>
      <c r="Q25" s="59">
        <f t="shared" si="5"/>
        <v>7065.099848605003</v>
      </c>
      <c r="R25" s="72">
        <f t="shared" si="6"/>
        <v>27394.106813996317</v>
      </c>
      <c r="S25" s="72">
        <f t="shared" si="7"/>
        <v>25892.080069625768</v>
      </c>
      <c r="T25" s="59">
        <f t="shared" si="8"/>
        <v>18314.333769388897</v>
      </c>
      <c r="U25" s="66">
        <f t="shared" si="9"/>
        <v>10706.872063804218</v>
      </c>
      <c r="V25" s="16"/>
    </row>
    <row r="26" spans="1:22" s="7" customFormat="1" ht="33" customHeight="1" thickBot="1">
      <c r="B26" s="351">
        <f>'VE-Staffel'!H20</f>
        <v>150</v>
      </c>
      <c r="C26" s="352">
        <f>'VE-Staffel'!L20</f>
        <v>615</v>
      </c>
      <c r="D26" s="362">
        <f t="shared" si="0"/>
        <v>41723.202170963355</v>
      </c>
      <c r="E26" s="352">
        <f t="shared" si="1"/>
        <v>32782.515991471213</v>
      </c>
      <c r="F26" s="363">
        <v>15000</v>
      </c>
      <c r="G26" s="364">
        <v>39999</v>
      </c>
      <c r="H26" s="363">
        <v>40000</v>
      </c>
      <c r="I26" s="354">
        <v>15000</v>
      </c>
      <c r="J26" s="365">
        <v>39999</v>
      </c>
      <c r="K26" s="354">
        <v>40000</v>
      </c>
      <c r="L26" s="354">
        <v>59999</v>
      </c>
      <c r="M26" s="354">
        <v>60000</v>
      </c>
      <c r="N26" s="366">
        <f t="shared" si="2"/>
        <v>21884.654994850676</v>
      </c>
      <c r="O26" s="366">
        <f t="shared" si="3"/>
        <v>20472.061657032758</v>
      </c>
      <c r="P26" s="367">
        <f t="shared" si="4"/>
        <v>14097.744360902254</v>
      </c>
      <c r="Q26" s="367">
        <f t="shared" si="5"/>
        <v>7569.7498377910752</v>
      </c>
      <c r="R26" s="366">
        <f t="shared" si="6"/>
        <v>29350.828729281766</v>
      </c>
      <c r="S26" s="366">
        <f t="shared" si="7"/>
        <v>27741.514360313322</v>
      </c>
      <c r="T26" s="367">
        <f t="shared" si="8"/>
        <v>19622.50046720239</v>
      </c>
      <c r="U26" s="357">
        <f t="shared" si="9"/>
        <v>11471.648639790234</v>
      </c>
      <c r="V26" s="16"/>
    </row>
    <row r="27" spans="1:22" s="7" customFormat="1" ht="30.2" hidden="1" customHeight="1">
      <c r="B27" s="30">
        <f>'VE-Staffel'!H21</f>
        <v>160</v>
      </c>
      <c r="C27" s="137">
        <f>'VE-Staffel'!L21</f>
        <v>630</v>
      </c>
      <c r="D27" s="138">
        <f t="shared" ref="D27:D41" si="10">(C27/$P$43)/$P$44</f>
        <v>42740.841248303928</v>
      </c>
      <c r="E27" s="137">
        <f t="shared" ref="E27:E41" si="11">(C27/$P$43)/$P$45</f>
        <v>33582.089552238809</v>
      </c>
      <c r="F27" s="111">
        <v>15000</v>
      </c>
      <c r="G27" s="56">
        <v>39999</v>
      </c>
      <c r="H27" s="56">
        <v>40000</v>
      </c>
      <c r="I27" s="79">
        <v>15000</v>
      </c>
      <c r="J27" s="79">
        <v>39999</v>
      </c>
      <c r="K27" s="79">
        <v>40000</v>
      </c>
      <c r="L27" s="79">
        <v>59999</v>
      </c>
      <c r="M27" s="79">
        <v>60000</v>
      </c>
      <c r="N27" s="72">
        <f t="shared" ref="N27:N41" si="12">$P$53/$P$48*B27</f>
        <v>23343.631994507385</v>
      </c>
      <c r="O27" s="72">
        <f t="shared" ref="O27:O41" si="13">$P$53/$P$47*B27</f>
        <v>21836.865767501607</v>
      </c>
      <c r="P27" s="59">
        <f t="shared" si="4"/>
        <v>15037.593984962405</v>
      </c>
      <c r="Q27" s="59">
        <f t="shared" si="5"/>
        <v>8074.3998269771464</v>
      </c>
      <c r="R27" s="72">
        <f t="shared" ref="R27:R41" si="14">$P$53/$R$48*B27</f>
        <v>31307.550644567218</v>
      </c>
      <c r="S27" s="72">
        <f t="shared" ref="S27:S41" si="15">$P$53/$R$47*B27</f>
        <v>29590.948651000876</v>
      </c>
      <c r="T27" s="59">
        <f t="shared" si="8"/>
        <v>20930.667165015882</v>
      </c>
      <c r="U27" s="66">
        <f t="shared" si="9"/>
        <v>12236.425215776249</v>
      </c>
      <c r="V27" s="16"/>
    </row>
    <row r="28" spans="1:22" s="7" customFormat="1" ht="30.2" hidden="1" customHeight="1">
      <c r="B28" s="30">
        <f>'VE-Staffel'!H22</f>
        <v>170</v>
      </c>
      <c r="C28" s="137">
        <f>'VE-Staffel'!L22</f>
        <v>645</v>
      </c>
      <c r="D28" s="138">
        <f t="shared" si="10"/>
        <v>43758.480325644501</v>
      </c>
      <c r="E28" s="137">
        <f t="shared" si="11"/>
        <v>34381.663113006398</v>
      </c>
      <c r="F28" s="111">
        <v>15000</v>
      </c>
      <c r="G28" s="56">
        <v>39999</v>
      </c>
      <c r="H28" s="56">
        <v>40000</v>
      </c>
      <c r="I28" s="79">
        <v>15000</v>
      </c>
      <c r="J28" s="79">
        <v>39999</v>
      </c>
      <c r="K28" s="79">
        <v>40000</v>
      </c>
      <c r="L28" s="79">
        <v>59999</v>
      </c>
      <c r="M28" s="79">
        <v>60000</v>
      </c>
      <c r="N28" s="72">
        <f t="shared" si="12"/>
        <v>24802.608994164097</v>
      </c>
      <c r="O28" s="72">
        <f t="shared" si="13"/>
        <v>23201.66987797046</v>
      </c>
      <c r="P28" s="59">
        <f t="shared" si="4"/>
        <v>15977.443609022555</v>
      </c>
      <c r="Q28" s="59">
        <f t="shared" si="5"/>
        <v>8579.0498161632186</v>
      </c>
      <c r="R28" s="72">
        <f t="shared" si="14"/>
        <v>33264.272559852667</v>
      </c>
      <c r="S28" s="72">
        <f t="shared" si="15"/>
        <v>31440.382941688433</v>
      </c>
      <c r="T28" s="59">
        <f t="shared" si="8"/>
        <v>22238.833862829379</v>
      </c>
      <c r="U28" s="66">
        <f t="shared" si="9"/>
        <v>13001.201791762263</v>
      </c>
      <c r="V28" s="16"/>
    </row>
    <row r="29" spans="1:22" s="7" customFormat="1" ht="30.2" hidden="1" customHeight="1">
      <c r="B29" s="30">
        <f>'VE-Staffel'!H23</f>
        <v>180</v>
      </c>
      <c r="C29" s="137">
        <f>'VE-Staffel'!L23</f>
        <v>660</v>
      </c>
      <c r="D29" s="138">
        <f t="shared" si="10"/>
        <v>44776.119402985067</v>
      </c>
      <c r="E29" s="137">
        <f t="shared" si="11"/>
        <v>35181.236673773987</v>
      </c>
      <c r="F29" s="111">
        <v>15000</v>
      </c>
      <c r="G29" s="56">
        <v>39999</v>
      </c>
      <c r="H29" s="56">
        <v>40000</v>
      </c>
      <c r="I29" s="79">
        <v>15000</v>
      </c>
      <c r="J29" s="79">
        <v>39999</v>
      </c>
      <c r="K29" s="79">
        <v>40000</v>
      </c>
      <c r="L29" s="79">
        <v>59999</v>
      </c>
      <c r="M29" s="79">
        <v>60000</v>
      </c>
      <c r="N29" s="72">
        <f t="shared" si="12"/>
        <v>26261.585993820809</v>
      </c>
      <c r="O29" s="72">
        <f t="shared" si="13"/>
        <v>24566.473988439309</v>
      </c>
      <c r="P29" s="59">
        <f t="shared" si="4"/>
        <v>16917.293233082706</v>
      </c>
      <c r="Q29" s="59">
        <f t="shared" si="5"/>
        <v>9083.6998053492898</v>
      </c>
      <c r="R29" s="72">
        <f t="shared" si="14"/>
        <v>35220.994475138119</v>
      </c>
      <c r="S29" s="72">
        <f t="shared" si="15"/>
        <v>33289.817232375986</v>
      </c>
      <c r="T29" s="59">
        <f t="shared" si="8"/>
        <v>23547.000560642871</v>
      </c>
      <c r="U29" s="66">
        <f t="shared" si="9"/>
        <v>13765.978367748279</v>
      </c>
      <c r="V29" s="16"/>
    </row>
    <row r="30" spans="1:22" s="7" customFormat="1" ht="30.2" hidden="1" customHeight="1">
      <c r="B30" s="30">
        <f>'VE-Staffel'!H24</f>
        <v>190</v>
      </c>
      <c r="C30" s="137">
        <f>'VE-Staffel'!L24</f>
        <v>675</v>
      </c>
      <c r="D30" s="138">
        <f t="shared" si="10"/>
        <v>45793.75848032564</v>
      </c>
      <c r="E30" s="137">
        <f t="shared" si="11"/>
        <v>35980.810234541583</v>
      </c>
      <c r="F30" s="111">
        <v>15000</v>
      </c>
      <c r="G30" s="56">
        <v>39999</v>
      </c>
      <c r="H30" s="56">
        <v>40000</v>
      </c>
      <c r="I30" s="79">
        <v>15000</v>
      </c>
      <c r="J30" s="79">
        <v>39999</v>
      </c>
      <c r="K30" s="79">
        <v>40000</v>
      </c>
      <c r="L30" s="79">
        <v>59999</v>
      </c>
      <c r="M30" s="79">
        <v>60000</v>
      </c>
      <c r="N30" s="72">
        <f t="shared" si="12"/>
        <v>27720.562993477521</v>
      </c>
      <c r="O30" s="72">
        <f t="shared" si="13"/>
        <v>25931.278098908158</v>
      </c>
      <c r="P30" s="59">
        <f t="shared" si="4"/>
        <v>17857.142857142855</v>
      </c>
      <c r="Q30" s="59">
        <f t="shared" si="5"/>
        <v>9588.3497945353611</v>
      </c>
      <c r="R30" s="72">
        <f t="shared" si="14"/>
        <v>37177.716390423571</v>
      </c>
      <c r="S30" s="72">
        <f t="shared" si="15"/>
        <v>35139.25152306354</v>
      </c>
      <c r="T30" s="59">
        <f t="shared" si="8"/>
        <v>24855.167258456364</v>
      </c>
      <c r="U30" s="66">
        <f t="shared" si="9"/>
        <v>14530.754943734295</v>
      </c>
      <c r="V30" s="16"/>
    </row>
    <row r="31" spans="1:22" s="7" customFormat="1" ht="30.2" hidden="1" customHeight="1">
      <c r="B31" s="341">
        <f>'VE-Staffel'!H25</f>
        <v>200</v>
      </c>
      <c r="C31" s="342">
        <f>'VE-Staffel'!L25</f>
        <v>690</v>
      </c>
      <c r="D31" s="358">
        <f t="shared" si="10"/>
        <v>46811.397557666205</v>
      </c>
      <c r="E31" s="342">
        <f t="shared" si="11"/>
        <v>36780.383795309172</v>
      </c>
      <c r="F31" s="359">
        <v>15000</v>
      </c>
      <c r="G31" s="344">
        <v>39999</v>
      </c>
      <c r="H31" s="344">
        <v>40000</v>
      </c>
      <c r="I31" s="345">
        <v>15000</v>
      </c>
      <c r="J31" s="345">
        <v>39999</v>
      </c>
      <c r="K31" s="345">
        <v>40000</v>
      </c>
      <c r="L31" s="345">
        <v>59999</v>
      </c>
      <c r="M31" s="345">
        <v>60000</v>
      </c>
      <c r="N31" s="360">
        <f t="shared" si="12"/>
        <v>29179.539993134233</v>
      </c>
      <c r="O31" s="360">
        <f t="shared" si="13"/>
        <v>27296.082209377011</v>
      </c>
      <c r="P31" s="361">
        <f t="shared" si="4"/>
        <v>18796.992481203008</v>
      </c>
      <c r="Q31" s="361">
        <f t="shared" si="5"/>
        <v>10092.999783721432</v>
      </c>
      <c r="R31" s="360">
        <f t="shared" si="14"/>
        <v>39134.438305709024</v>
      </c>
      <c r="S31" s="360">
        <f t="shared" si="15"/>
        <v>36988.685813751094</v>
      </c>
      <c r="T31" s="361">
        <f t="shared" si="8"/>
        <v>26163.333956269857</v>
      </c>
      <c r="U31" s="350">
        <f t="shared" si="9"/>
        <v>15295.531519720311</v>
      </c>
      <c r="V31" s="16"/>
    </row>
    <row r="32" spans="1:22" s="7" customFormat="1" ht="30.2" hidden="1" customHeight="1">
      <c r="B32" s="30">
        <f>'VE-Staffel'!H26</f>
        <v>210</v>
      </c>
      <c r="C32" s="137">
        <f>'VE-Staffel'!L26</f>
        <v>705</v>
      </c>
      <c r="D32" s="138">
        <f t="shared" si="10"/>
        <v>47829.036635006778</v>
      </c>
      <c r="E32" s="137">
        <f t="shared" si="11"/>
        <v>37579.95735607676</v>
      </c>
      <c r="F32" s="111">
        <v>15000</v>
      </c>
      <c r="G32" s="56">
        <v>39999</v>
      </c>
      <c r="H32" s="56">
        <v>40000</v>
      </c>
      <c r="I32" s="79">
        <v>15000</v>
      </c>
      <c r="J32" s="79">
        <v>39999</v>
      </c>
      <c r="K32" s="79">
        <v>40000</v>
      </c>
      <c r="L32" s="79">
        <v>59999</v>
      </c>
      <c r="M32" s="79">
        <v>60000</v>
      </c>
      <c r="N32" s="72">
        <f t="shared" si="12"/>
        <v>30638.516992790945</v>
      </c>
      <c r="O32" s="72">
        <f t="shared" si="13"/>
        <v>28660.88631984586</v>
      </c>
      <c r="P32" s="59">
        <f t="shared" si="4"/>
        <v>19736.842105263157</v>
      </c>
      <c r="Q32" s="59">
        <f t="shared" si="5"/>
        <v>10597.649772907505</v>
      </c>
      <c r="R32" s="72">
        <f t="shared" si="14"/>
        <v>41091.160220994476</v>
      </c>
      <c r="S32" s="72">
        <f t="shared" si="15"/>
        <v>38838.120104438647</v>
      </c>
      <c r="T32" s="59">
        <f t="shared" si="8"/>
        <v>27471.500654083349</v>
      </c>
      <c r="U32" s="66">
        <f t="shared" si="9"/>
        <v>16060.308095706327</v>
      </c>
      <c r="V32" s="16"/>
    </row>
    <row r="33" spans="2:24" s="7" customFormat="1" ht="30.2" hidden="1" customHeight="1">
      <c r="B33" s="30">
        <f>'VE-Staffel'!H27</f>
        <v>220</v>
      </c>
      <c r="C33" s="137">
        <f>'VE-Staffel'!L27</f>
        <v>720</v>
      </c>
      <c r="D33" s="138">
        <f t="shared" si="10"/>
        <v>48846.675712347344</v>
      </c>
      <c r="E33" s="137">
        <f t="shared" si="11"/>
        <v>38379.530916844349</v>
      </c>
      <c r="F33" s="111">
        <v>15000</v>
      </c>
      <c r="G33" s="56">
        <v>39999</v>
      </c>
      <c r="H33" s="56">
        <v>40000</v>
      </c>
      <c r="I33" s="79">
        <v>15000</v>
      </c>
      <c r="J33" s="79">
        <v>39999</v>
      </c>
      <c r="K33" s="79">
        <v>40000</v>
      </c>
      <c r="L33" s="79">
        <v>59999</v>
      </c>
      <c r="M33" s="79">
        <v>60000</v>
      </c>
      <c r="N33" s="72">
        <f t="shared" si="12"/>
        <v>32097.493992447657</v>
      </c>
      <c r="O33" s="72">
        <f t="shared" si="13"/>
        <v>30025.690430314713</v>
      </c>
      <c r="P33" s="59">
        <f t="shared" si="4"/>
        <v>20676.691729323305</v>
      </c>
      <c r="Q33" s="59">
        <f t="shared" si="5"/>
        <v>11102.299762093577</v>
      </c>
      <c r="R33" s="72">
        <f t="shared" si="14"/>
        <v>43047.882136279928</v>
      </c>
      <c r="S33" s="72">
        <f t="shared" si="15"/>
        <v>40687.554395126208</v>
      </c>
      <c r="T33" s="59">
        <f t="shared" si="8"/>
        <v>28779.667351896842</v>
      </c>
      <c r="U33" s="66">
        <f t="shared" si="9"/>
        <v>16825.084671692341</v>
      </c>
      <c r="V33" s="16"/>
    </row>
    <row r="34" spans="2:24" s="7" customFormat="1" ht="30.2" hidden="1" customHeight="1">
      <c r="B34" s="30">
        <f>'VE-Staffel'!H28</f>
        <v>230</v>
      </c>
      <c r="C34" s="137">
        <f>'VE-Staffel'!L28</f>
        <v>735</v>
      </c>
      <c r="D34" s="138">
        <f t="shared" si="10"/>
        <v>49864.314789687916</v>
      </c>
      <c r="E34" s="137">
        <f t="shared" si="11"/>
        <v>39179.104477611945</v>
      </c>
      <c r="F34" s="111">
        <v>15000</v>
      </c>
      <c r="G34" s="56">
        <v>39999</v>
      </c>
      <c r="H34" s="56">
        <v>40000</v>
      </c>
      <c r="I34" s="79">
        <v>15000</v>
      </c>
      <c r="J34" s="79">
        <v>39999</v>
      </c>
      <c r="K34" s="79">
        <v>40000</v>
      </c>
      <c r="L34" s="79">
        <v>59999</v>
      </c>
      <c r="M34" s="79">
        <v>60000</v>
      </c>
      <c r="N34" s="72">
        <f t="shared" si="12"/>
        <v>33556.470992104369</v>
      </c>
      <c r="O34" s="72">
        <f t="shared" si="13"/>
        <v>31390.494540783562</v>
      </c>
      <c r="P34" s="59">
        <f t="shared" si="4"/>
        <v>21616.541353383458</v>
      </c>
      <c r="Q34" s="59">
        <f t="shared" si="5"/>
        <v>11606.949751279648</v>
      </c>
      <c r="R34" s="72">
        <f t="shared" si="14"/>
        <v>45004.604051565373</v>
      </c>
      <c r="S34" s="72">
        <f t="shared" si="15"/>
        <v>42536.988685813762</v>
      </c>
      <c r="T34" s="59">
        <f t="shared" si="8"/>
        <v>30087.834049710335</v>
      </c>
      <c r="U34" s="66">
        <f t="shared" si="9"/>
        <v>17589.861247678356</v>
      </c>
      <c r="V34" s="16"/>
    </row>
    <row r="35" spans="2:24" s="7" customFormat="1" ht="30.2" hidden="1" customHeight="1">
      <c r="B35" s="30">
        <f>'VE-Staffel'!H29</f>
        <v>240</v>
      </c>
      <c r="C35" s="137">
        <f>'VE-Staffel'!L29</f>
        <v>750</v>
      </c>
      <c r="D35" s="138">
        <f t="shared" si="10"/>
        <v>50881.953867028489</v>
      </c>
      <c r="E35" s="137">
        <f t="shared" si="11"/>
        <v>39978.678038379527</v>
      </c>
      <c r="F35" s="111">
        <v>15000</v>
      </c>
      <c r="G35" s="56">
        <v>39999</v>
      </c>
      <c r="H35" s="56">
        <v>40000</v>
      </c>
      <c r="I35" s="79">
        <v>15000</v>
      </c>
      <c r="J35" s="79">
        <v>39999</v>
      </c>
      <c r="K35" s="79">
        <v>40000</v>
      </c>
      <c r="L35" s="79">
        <v>59999</v>
      </c>
      <c r="M35" s="79">
        <v>60000</v>
      </c>
      <c r="N35" s="72">
        <f t="shared" si="12"/>
        <v>35015.447991761081</v>
      </c>
      <c r="O35" s="72">
        <f t="shared" si="13"/>
        <v>32755.298651252411</v>
      </c>
      <c r="P35" s="59">
        <f t="shared" si="4"/>
        <v>22556.390977443607</v>
      </c>
      <c r="Q35" s="59">
        <f t="shared" si="5"/>
        <v>12111.599740465719</v>
      </c>
      <c r="R35" s="72">
        <f t="shared" si="14"/>
        <v>46961.325966850825</v>
      </c>
      <c r="S35" s="72">
        <f t="shared" si="15"/>
        <v>44386.422976501315</v>
      </c>
      <c r="T35" s="59">
        <f t="shared" si="8"/>
        <v>31396.000747523827</v>
      </c>
      <c r="U35" s="66">
        <f t="shared" si="9"/>
        <v>18354.637823664372</v>
      </c>
      <c r="V35" s="16"/>
    </row>
    <row r="36" spans="2:24" s="7" customFormat="1" ht="30.2" hidden="1" customHeight="1">
      <c r="B36" s="341">
        <f>'VE-Staffel'!H30</f>
        <v>250</v>
      </c>
      <c r="C36" s="342">
        <f>'VE-Staffel'!L30</f>
        <v>765</v>
      </c>
      <c r="D36" s="358">
        <f t="shared" si="10"/>
        <v>51899.592944369062</v>
      </c>
      <c r="E36" s="342">
        <f t="shared" si="11"/>
        <v>40778.251599147123</v>
      </c>
      <c r="F36" s="359">
        <v>15000</v>
      </c>
      <c r="G36" s="344">
        <v>39999</v>
      </c>
      <c r="H36" s="344">
        <v>40000</v>
      </c>
      <c r="I36" s="345">
        <v>15000</v>
      </c>
      <c r="J36" s="345">
        <v>39999</v>
      </c>
      <c r="K36" s="345">
        <v>40000</v>
      </c>
      <c r="L36" s="345">
        <v>59999</v>
      </c>
      <c r="M36" s="345">
        <v>60000</v>
      </c>
      <c r="N36" s="360">
        <f t="shared" si="12"/>
        <v>36474.424991417793</v>
      </c>
      <c r="O36" s="360">
        <f t="shared" si="13"/>
        <v>34120.10276172126</v>
      </c>
      <c r="P36" s="361">
        <f t="shared" si="4"/>
        <v>23496.240601503756</v>
      </c>
      <c r="Q36" s="361">
        <f t="shared" si="5"/>
        <v>12616.24972965179</v>
      </c>
      <c r="R36" s="360">
        <f t="shared" si="14"/>
        <v>48918.047882136278</v>
      </c>
      <c r="S36" s="360">
        <f t="shared" si="15"/>
        <v>46235.857267188869</v>
      </c>
      <c r="T36" s="361">
        <f t="shared" si="8"/>
        <v>32704.16744533732</v>
      </c>
      <c r="U36" s="350">
        <f t="shared" si="9"/>
        <v>19119.414399650388</v>
      </c>
      <c r="V36" s="16"/>
    </row>
    <row r="37" spans="2:24" s="7" customFormat="1" ht="30.2" hidden="1" customHeight="1">
      <c r="B37" s="30">
        <f>'VE-Staffel'!H31</f>
        <v>260</v>
      </c>
      <c r="C37" s="137">
        <f>'VE-Staffel'!L31</f>
        <v>780</v>
      </c>
      <c r="D37" s="138">
        <f t="shared" si="10"/>
        <v>52917.232021709628</v>
      </c>
      <c r="E37" s="137">
        <f t="shared" si="11"/>
        <v>41577.825159914712</v>
      </c>
      <c r="F37" s="111">
        <v>15000</v>
      </c>
      <c r="G37" s="56">
        <v>39999</v>
      </c>
      <c r="H37" s="56">
        <v>40000</v>
      </c>
      <c r="I37" s="79">
        <v>15000</v>
      </c>
      <c r="J37" s="79">
        <v>39999</v>
      </c>
      <c r="K37" s="79">
        <v>40000</v>
      </c>
      <c r="L37" s="79">
        <v>59999</v>
      </c>
      <c r="M37" s="79">
        <v>60000</v>
      </c>
      <c r="N37" s="72">
        <f t="shared" si="12"/>
        <v>37933.401991074505</v>
      </c>
      <c r="O37" s="72">
        <f t="shared" si="13"/>
        <v>35484.906872190113</v>
      </c>
      <c r="P37" s="59">
        <f t="shared" si="4"/>
        <v>24436.090225563908</v>
      </c>
      <c r="Q37" s="59">
        <f t="shared" si="5"/>
        <v>13120.899718837863</v>
      </c>
      <c r="R37" s="72">
        <f t="shared" si="14"/>
        <v>50874.76979742173</v>
      </c>
      <c r="S37" s="72">
        <f t="shared" si="15"/>
        <v>48085.291557876422</v>
      </c>
      <c r="T37" s="59">
        <f t="shared" si="8"/>
        <v>34012.334143150809</v>
      </c>
      <c r="U37" s="66">
        <f t="shared" si="9"/>
        <v>19884.190975636404</v>
      </c>
      <c r="V37" s="16"/>
    </row>
    <row r="38" spans="2:24" s="7" customFormat="1" ht="30.2" hidden="1" customHeight="1">
      <c r="B38" s="30">
        <f>'VE-Staffel'!H32</f>
        <v>270</v>
      </c>
      <c r="C38" s="137">
        <f>'VE-Staffel'!L32</f>
        <v>795</v>
      </c>
      <c r="D38" s="138">
        <f t="shared" si="10"/>
        <v>53934.8710990502</v>
      </c>
      <c r="E38" s="137">
        <f t="shared" si="11"/>
        <v>42377.398720682308</v>
      </c>
      <c r="F38" s="111">
        <v>15000</v>
      </c>
      <c r="G38" s="56">
        <v>39999</v>
      </c>
      <c r="H38" s="56">
        <v>40000</v>
      </c>
      <c r="I38" s="79">
        <v>15000</v>
      </c>
      <c r="J38" s="79">
        <v>39999</v>
      </c>
      <c r="K38" s="79">
        <v>40000</v>
      </c>
      <c r="L38" s="79">
        <v>59999</v>
      </c>
      <c r="M38" s="79">
        <v>60000</v>
      </c>
      <c r="N38" s="72">
        <f t="shared" si="12"/>
        <v>39392.378990731217</v>
      </c>
      <c r="O38" s="72">
        <f t="shared" si="13"/>
        <v>36849.710982658966</v>
      </c>
      <c r="P38" s="59">
        <f t="shared" si="4"/>
        <v>25375.939849624057</v>
      </c>
      <c r="Q38" s="59">
        <f t="shared" si="5"/>
        <v>13625.549708023935</v>
      </c>
      <c r="R38" s="72">
        <f t="shared" si="14"/>
        <v>52831.491712707182</v>
      </c>
      <c r="S38" s="72">
        <f t="shared" si="15"/>
        <v>49934.725848563976</v>
      </c>
      <c r="T38" s="59">
        <f t="shared" si="8"/>
        <v>35320.500840964305</v>
      </c>
      <c r="U38" s="66">
        <f t="shared" si="9"/>
        <v>20648.96755162242</v>
      </c>
      <c r="V38" s="16"/>
    </row>
    <row r="39" spans="2:24" s="7" customFormat="1" ht="30.2" hidden="1" customHeight="1">
      <c r="B39" s="30">
        <f>'VE-Staffel'!H33</f>
        <v>280</v>
      </c>
      <c r="C39" s="137">
        <f>'VE-Staffel'!L33</f>
        <v>810</v>
      </c>
      <c r="D39" s="138">
        <f t="shared" si="10"/>
        <v>54952.510176390773</v>
      </c>
      <c r="E39" s="137">
        <f t="shared" si="11"/>
        <v>43176.972281449896</v>
      </c>
      <c r="F39" s="111">
        <v>15000</v>
      </c>
      <c r="G39" s="56">
        <v>39999</v>
      </c>
      <c r="H39" s="56">
        <v>40000</v>
      </c>
      <c r="I39" s="79">
        <v>15000</v>
      </c>
      <c r="J39" s="79">
        <v>39999</v>
      </c>
      <c r="K39" s="79">
        <v>40000</v>
      </c>
      <c r="L39" s="79">
        <v>59999</v>
      </c>
      <c r="M39" s="79">
        <v>60000</v>
      </c>
      <c r="N39" s="72">
        <f t="shared" si="12"/>
        <v>40851.355990387929</v>
      </c>
      <c r="O39" s="72">
        <f t="shared" si="13"/>
        <v>38214.515093127811</v>
      </c>
      <c r="P39" s="59">
        <f t="shared" si="4"/>
        <v>26315.789473684206</v>
      </c>
      <c r="Q39" s="59">
        <f t="shared" si="5"/>
        <v>14130.199697210006</v>
      </c>
      <c r="R39" s="72">
        <f t="shared" si="14"/>
        <v>54788.213627992634</v>
      </c>
      <c r="S39" s="72">
        <f t="shared" si="15"/>
        <v>51784.160139251537</v>
      </c>
      <c r="T39" s="59">
        <f t="shared" si="8"/>
        <v>36628.667538777794</v>
      </c>
      <c r="U39" s="66">
        <f t="shared" si="9"/>
        <v>21413.744127608436</v>
      </c>
      <c r="V39" s="16"/>
    </row>
    <row r="40" spans="2:24" s="7" customFormat="1" ht="26.45" hidden="1" customHeight="1">
      <c r="B40" s="30">
        <f>'VE-Staffel'!H34</f>
        <v>290</v>
      </c>
      <c r="C40" s="137">
        <f>'VE-Staffel'!L34</f>
        <v>825</v>
      </c>
      <c r="D40" s="138">
        <f t="shared" si="10"/>
        <v>55970.149253731339</v>
      </c>
      <c r="E40" s="137">
        <f t="shared" si="11"/>
        <v>43976.545842217485</v>
      </c>
      <c r="F40" s="111">
        <v>15000</v>
      </c>
      <c r="G40" s="56">
        <v>39999</v>
      </c>
      <c r="H40" s="56">
        <v>40000</v>
      </c>
      <c r="I40" s="79">
        <v>15000</v>
      </c>
      <c r="J40" s="79">
        <v>39999</v>
      </c>
      <c r="K40" s="79">
        <v>40000</v>
      </c>
      <c r="L40" s="79">
        <v>59999</v>
      </c>
      <c r="M40" s="79">
        <v>60000</v>
      </c>
      <c r="N40" s="72">
        <f t="shared" si="12"/>
        <v>42310.332990044641</v>
      </c>
      <c r="O40" s="72">
        <f t="shared" si="13"/>
        <v>39579.319203596664</v>
      </c>
      <c r="P40" s="59">
        <f t="shared" si="4"/>
        <v>27255.639097744359</v>
      </c>
      <c r="Q40" s="59">
        <f t="shared" si="5"/>
        <v>14634.849686396077</v>
      </c>
      <c r="R40" s="72">
        <f t="shared" si="14"/>
        <v>56744.935543278079</v>
      </c>
      <c r="S40" s="72">
        <f t="shared" si="15"/>
        <v>53633.59442993909</v>
      </c>
      <c r="T40" s="59">
        <f t="shared" si="8"/>
        <v>37936.83423659129</v>
      </c>
      <c r="U40" s="66">
        <f t="shared" si="9"/>
        <v>22178.520703594451</v>
      </c>
      <c r="V40" s="16"/>
    </row>
    <row r="41" spans="2:24" s="7" customFormat="1" ht="26.45" hidden="1" customHeight="1" thickBot="1">
      <c r="B41" s="351">
        <f>'VE-Staffel'!H35</f>
        <v>300</v>
      </c>
      <c r="C41" s="352">
        <f>'VE-Staffel'!L35</f>
        <v>840</v>
      </c>
      <c r="D41" s="362">
        <f t="shared" si="10"/>
        <v>56987.788331071912</v>
      </c>
      <c r="E41" s="352">
        <f t="shared" si="11"/>
        <v>44776.119402985081</v>
      </c>
      <c r="F41" s="353">
        <v>15000</v>
      </c>
      <c r="G41" s="353">
        <v>39999</v>
      </c>
      <c r="H41" s="353">
        <v>40000</v>
      </c>
      <c r="I41" s="354">
        <v>15000</v>
      </c>
      <c r="J41" s="354">
        <v>39999</v>
      </c>
      <c r="K41" s="354">
        <v>40000</v>
      </c>
      <c r="L41" s="354">
        <v>59999</v>
      </c>
      <c r="M41" s="354">
        <v>60000</v>
      </c>
      <c r="N41" s="366">
        <f t="shared" si="12"/>
        <v>43769.309989701353</v>
      </c>
      <c r="O41" s="366">
        <f t="shared" si="13"/>
        <v>40944.123314065517</v>
      </c>
      <c r="P41" s="367">
        <f t="shared" si="4"/>
        <v>28195.488721804508</v>
      </c>
      <c r="Q41" s="367">
        <f t="shared" si="5"/>
        <v>15139.49967558215</v>
      </c>
      <c r="R41" s="366">
        <f t="shared" si="14"/>
        <v>58701.657458563532</v>
      </c>
      <c r="S41" s="366">
        <f t="shared" si="15"/>
        <v>55483.028720626644</v>
      </c>
      <c r="T41" s="367">
        <f t="shared" si="8"/>
        <v>39245.000934404779</v>
      </c>
      <c r="U41" s="357">
        <f t="shared" si="9"/>
        <v>22943.297279580467</v>
      </c>
      <c r="V41" s="16"/>
    </row>
    <row r="42" spans="2:24" s="7" customFormat="1" ht="26.45" customHeight="1" thickBot="1">
      <c r="B42" s="267">
        <f>'VE-Staffel'!H36</f>
        <v>0</v>
      </c>
      <c r="C42" s="53">
        <f>'VE-Staffel'!L36</f>
        <v>0</v>
      </c>
      <c r="D42" s="263"/>
      <c r="E42" s="263"/>
      <c r="F42" s="263"/>
      <c r="G42" s="263"/>
      <c r="H42" s="263"/>
      <c r="I42" s="264"/>
      <c r="J42" s="264"/>
      <c r="K42" s="264"/>
      <c r="L42" s="264"/>
      <c r="M42" s="264"/>
      <c r="N42" s="265"/>
      <c r="O42" s="265"/>
      <c r="P42" s="266"/>
      <c r="Q42" s="266"/>
      <c r="R42" s="265"/>
      <c r="S42" s="265"/>
      <c r="T42" s="266"/>
      <c r="U42" s="266"/>
      <c r="V42" s="16"/>
    </row>
    <row r="43" spans="2:24" s="7" customFormat="1" ht="30.2" customHeight="1">
      <c r="B43" s="120" t="s">
        <v>20</v>
      </c>
      <c r="C43" s="121"/>
      <c r="D43" s="122" t="s">
        <v>21</v>
      </c>
      <c r="E43" s="123"/>
      <c r="F43" s="121"/>
      <c r="G43" s="121"/>
      <c r="H43" s="121"/>
      <c r="I43" s="121"/>
      <c r="J43" s="121"/>
      <c r="K43" s="121"/>
      <c r="L43" s="121"/>
      <c r="M43" s="121"/>
      <c r="N43" s="121"/>
      <c r="O43" s="121"/>
      <c r="P43" s="124">
        <v>6.7000000000000002E-3</v>
      </c>
      <c r="Q43" s="125" t="s">
        <v>10</v>
      </c>
      <c r="R43" s="129"/>
      <c r="S43" s="130"/>
      <c r="T43" s="19"/>
    </row>
    <row r="44" spans="2:24" s="7" customFormat="1" ht="30.2" customHeight="1">
      <c r="B44" s="131" t="s">
        <v>56</v>
      </c>
      <c r="C44" s="126"/>
      <c r="D44" s="126"/>
      <c r="E44" s="126"/>
      <c r="F44" s="127"/>
      <c r="G44" s="127"/>
      <c r="H44" s="127"/>
      <c r="I44" s="127"/>
      <c r="J44" s="127"/>
      <c r="K44" s="127"/>
      <c r="L44" s="127"/>
      <c r="M44" s="127"/>
      <c r="N44" s="126"/>
      <c r="O44" s="126"/>
      <c r="P44" s="128">
        <v>2.2000000000000002</v>
      </c>
      <c r="Q44" s="134"/>
      <c r="R44" s="13"/>
      <c r="S44" s="132"/>
    </row>
    <row r="45" spans="2:24" s="7" customFormat="1" ht="30.2" customHeight="1" thickBot="1">
      <c r="B45" s="133" t="s">
        <v>55</v>
      </c>
      <c r="C45" s="36"/>
      <c r="D45" s="36"/>
      <c r="E45" s="36"/>
      <c r="F45" s="37"/>
      <c r="G45" s="37"/>
      <c r="H45" s="37"/>
      <c r="I45" s="37"/>
      <c r="J45" s="37"/>
      <c r="K45" s="37"/>
      <c r="L45" s="37"/>
      <c r="M45" s="37"/>
      <c r="N45" s="36"/>
      <c r="O45" s="36"/>
      <c r="P45" s="118">
        <v>2.8</v>
      </c>
      <c r="Q45" s="119"/>
      <c r="R45" s="13"/>
      <c r="S45" s="132"/>
    </row>
    <row r="46" spans="2:24" s="7" customFormat="1" ht="30.2" customHeight="1">
      <c r="B46" s="115"/>
      <c r="C46" s="116"/>
      <c r="D46" s="116"/>
      <c r="E46" s="116"/>
      <c r="F46" s="117"/>
      <c r="G46" s="117"/>
      <c r="H46" s="117"/>
      <c r="I46" s="117"/>
      <c r="J46" s="117"/>
      <c r="K46" s="117"/>
      <c r="L46" s="117"/>
      <c r="M46" s="117"/>
      <c r="N46" s="116"/>
      <c r="O46" s="116"/>
      <c r="P46" s="523" t="s">
        <v>53</v>
      </c>
      <c r="Q46" s="524"/>
      <c r="R46" s="525" t="s">
        <v>54</v>
      </c>
      <c r="S46" s="524"/>
    </row>
    <row r="47" spans="2:24" s="7" customFormat="1" ht="30.2" customHeight="1">
      <c r="B47" s="88" t="s">
        <v>47</v>
      </c>
      <c r="C47" s="89"/>
      <c r="D47" s="89"/>
      <c r="E47" s="89"/>
      <c r="F47" s="90"/>
      <c r="G47" s="90"/>
      <c r="H47" s="90"/>
      <c r="I47" s="90"/>
      <c r="J47" s="90"/>
      <c r="K47" s="90"/>
      <c r="L47" s="90"/>
      <c r="M47" s="90"/>
      <c r="N47" s="89"/>
      <c r="O47" s="89"/>
      <c r="P47" s="372">
        <f>207.6/100</f>
        <v>2.0760000000000001</v>
      </c>
      <c r="Q47" s="92" t="s">
        <v>12</v>
      </c>
      <c r="R47" s="375">
        <f>153.2/100</f>
        <v>1.5319999999999998</v>
      </c>
      <c r="S47" s="92" t="s">
        <v>44</v>
      </c>
      <c r="U47" s="39"/>
      <c r="V47" s="39"/>
      <c r="X47" s="39"/>
    </row>
    <row r="48" spans="2:24" s="7" customFormat="1" ht="30.2" customHeight="1">
      <c r="B48" s="88" t="s">
        <v>48</v>
      </c>
      <c r="C48" s="89"/>
      <c r="D48" s="89"/>
      <c r="E48" s="89"/>
      <c r="F48" s="90"/>
      <c r="G48" s="90"/>
      <c r="H48" s="90"/>
      <c r="I48" s="90"/>
      <c r="J48" s="90"/>
      <c r="K48" s="90"/>
      <c r="L48" s="90"/>
      <c r="M48" s="90"/>
      <c r="N48" s="89"/>
      <c r="O48" s="89"/>
      <c r="P48" s="372">
        <f>194.2/100</f>
        <v>1.9419999999999999</v>
      </c>
      <c r="Q48" s="92" t="s">
        <v>12</v>
      </c>
      <c r="R48" s="375">
        <f>144.8/100</f>
        <v>1.4480000000000002</v>
      </c>
      <c r="S48" s="92" t="s">
        <v>44</v>
      </c>
      <c r="U48" s="39"/>
      <c r="V48" s="39"/>
      <c r="W48" s="39"/>
    </row>
    <row r="49" spans="2:24" s="7" customFormat="1" ht="30.2" customHeight="1">
      <c r="B49" s="94" t="s">
        <v>128</v>
      </c>
      <c r="C49" s="95"/>
      <c r="D49" s="95"/>
      <c r="E49" s="95"/>
      <c r="F49" s="96"/>
      <c r="G49" s="96"/>
      <c r="H49" s="96"/>
      <c r="I49" s="96"/>
      <c r="J49" s="96"/>
      <c r="K49" s="96"/>
      <c r="L49" s="96"/>
      <c r="M49" s="96"/>
      <c r="N49" s="95"/>
      <c r="O49" s="95"/>
      <c r="P49" s="373">
        <f>138.71/100</f>
        <v>1.3871</v>
      </c>
      <c r="Q49" s="98" t="s">
        <v>12</v>
      </c>
      <c r="R49" s="376">
        <f>91.53/100</f>
        <v>0.9153</v>
      </c>
      <c r="S49" s="98" t="s">
        <v>44</v>
      </c>
      <c r="U49" s="39"/>
      <c r="V49" s="39"/>
      <c r="X49" s="39"/>
    </row>
    <row r="50" spans="2:24" s="7" customFormat="1" ht="30.2" customHeight="1" thickBot="1">
      <c r="B50" s="94" t="s">
        <v>129</v>
      </c>
      <c r="C50" s="95"/>
      <c r="D50" s="95"/>
      <c r="E50" s="95"/>
      <c r="F50" s="96"/>
      <c r="G50" s="96"/>
      <c r="H50" s="96"/>
      <c r="I50" s="96"/>
      <c r="J50" s="96"/>
      <c r="K50" s="96"/>
      <c r="L50" s="96"/>
      <c r="M50" s="96"/>
      <c r="N50" s="95"/>
      <c r="O50" s="95"/>
      <c r="P50" s="374">
        <f>74.48/100</f>
        <v>0.74480000000000002</v>
      </c>
      <c r="Q50" s="282" t="s">
        <v>12</v>
      </c>
      <c r="R50" s="377">
        <f>53.51/100</f>
        <v>0.53510000000000002</v>
      </c>
      <c r="S50" s="282" t="s">
        <v>44</v>
      </c>
    </row>
    <row r="51" spans="2:24" s="304" customFormat="1" ht="30.2" customHeight="1">
      <c r="B51" s="88" t="s">
        <v>130</v>
      </c>
      <c r="C51" s="89"/>
      <c r="D51" s="89"/>
      <c r="E51" s="89"/>
      <c r="F51" s="90"/>
      <c r="G51" s="90"/>
      <c r="H51" s="90"/>
      <c r="I51" s="90"/>
      <c r="J51" s="90"/>
      <c r="K51" s="90"/>
      <c r="L51" s="90"/>
      <c r="M51" s="90"/>
      <c r="N51" s="89"/>
      <c r="O51" s="89"/>
      <c r="P51" s="300">
        <v>0.6</v>
      </c>
      <c r="Q51" s="92"/>
      <c r="R51" s="305"/>
      <c r="S51" s="306"/>
    </row>
    <row r="52" spans="2:24" s="304" customFormat="1" ht="30.2" customHeight="1">
      <c r="B52" s="88" t="s">
        <v>37</v>
      </c>
      <c r="C52" s="89"/>
      <c r="D52" s="89"/>
      <c r="E52" s="89"/>
      <c r="F52" s="90"/>
      <c r="G52" s="90"/>
      <c r="H52" s="90"/>
      <c r="I52" s="90"/>
      <c r="J52" s="90"/>
      <c r="K52" s="90"/>
      <c r="L52" s="90"/>
      <c r="M52" s="90"/>
      <c r="N52" s="89"/>
      <c r="O52" s="89"/>
      <c r="P52" s="91">
        <v>170</v>
      </c>
      <c r="Q52" s="92" t="s">
        <v>44</v>
      </c>
      <c r="R52" s="305"/>
      <c r="S52" s="306"/>
    </row>
    <row r="53" spans="2:24" s="304" customFormat="1" ht="30.2" customHeight="1">
      <c r="B53" s="88" t="s">
        <v>38</v>
      </c>
      <c r="C53" s="89"/>
      <c r="D53" s="89"/>
      <c r="E53" s="89"/>
      <c r="F53" s="90"/>
      <c r="G53" s="90"/>
      <c r="H53" s="90"/>
      <c r="I53" s="90"/>
      <c r="J53" s="90"/>
      <c r="K53" s="90"/>
      <c r="L53" s="90"/>
      <c r="M53" s="90"/>
      <c r="N53" s="89"/>
      <c r="O53" s="89"/>
      <c r="P53" s="370">
        <f>P52/P51</f>
        <v>283.33333333333337</v>
      </c>
      <c r="Q53" s="92" t="s">
        <v>44</v>
      </c>
      <c r="R53" s="305"/>
      <c r="S53" s="306"/>
    </row>
    <row r="54" spans="2:24" s="312" customFormat="1" ht="30.2" customHeight="1" thickBot="1">
      <c r="B54" s="307" t="s">
        <v>259</v>
      </c>
      <c r="C54" s="308"/>
      <c r="D54" s="308"/>
      <c r="E54" s="308"/>
      <c r="F54" s="309"/>
      <c r="G54" s="309"/>
      <c r="H54" s="309"/>
      <c r="I54" s="309"/>
      <c r="J54" s="309"/>
      <c r="K54" s="309"/>
      <c r="L54" s="309"/>
      <c r="M54" s="309"/>
      <c r="N54" s="308"/>
      <c r="O54" s="308"/>
      <c r="P54" s="310">
        <v>70</v>
      </c>
      <c r="Q54" s="282" t="s">
        <v>12</v>
      </c>
      <c r="R54" s="313"/>
      <c r="S54" s="314"/>
    </row>
    <row r="55" spans="2:24" ht="23.25">
      <c r="B55" s="38"/>
      <c r="C55" s="38"/>
      <c r="D55" s="38"/>
      <c r="E55" s="38"/>
      <c r="F55" s="38"/>
      <c r="G55" s="38"/>
      <c r="H55" s="38"/>
      <c r="I55" s="38"/>
      <c r="J55" s="38"/>
      <c r="K55" s="38"/>
      <c r="L55" s="38"/>
      <c r="M55" s="38"/>
      <c r="N55" s="38"/>
      <c r="O55" s="38"/>
      <c r="P55" s="38"/>
      <c r="Q55" s="38"/>
    </row>
    <row r="56" spans="2:24" ht="23.25">
      <c r="B56" s="38"/>
      <c r="C56" s="38"/>
      <c r="D56" s="38"/>
      <c r="E56" s="38"/>
      <c r="F56" s="38"/>
      <c r="G56" s="38"/>
      <c r="H56" s="38"/>
      <c r="I56" s="38"/>
      <c r="J56" s="38"/>
      <c r="K56" s="38"/>
      <c r="L56" s="38"/>
      <c r="M56" s="38"/>
      <c r="N56" s="38"/>
      <c r="O56" s="38"/>
      <c r="P56" s="38"/>
      <c r="Q56" s="38"/>
    </row>
    <row r="57" spans="2:24" ht="23.25">
      <c r="B57" s="38"/>
      <c r="C57" s="38"/>
      <c r="D57" s="38"/>
      <c r="E57" s="38"/>
      <c r="F57" s="38"/>
      <c r="G57" s="38"/>
      <c r="H57" s="38"/>
      <c r="I57" s="38"/>
      <c r="J57" s="38"/>
      <c r="K57" s="38"/>
      <c r="L57" s="38"/>
      <c r="M57" s="38"/>
      <c r="N57" s="38"/>
      <c r="O57" s="38"/>
      <c r="P57" s="38"/>
      <c r="Q57" s="38"/>
    </row>
  </sheetData>
  <sheetProtection sheet="1" objects="1" scenarios="1"/>
  <mergeCells count="11">
    <mergeCell ref="D5:E5"/>
    <mergeCell ref="D6:E8"/>
    <mergeCell ref="N6:Q6"/>
    <mergeCell ref="R6:U6"/>
    <mergeCell ref="F5:H8"/>
    <mergeCell ref="I5:M8"/>
    <mergeCell ref="F9:G9"/>
    <mergeCell ref="P46:Q46"/>
    <mergeCell ref="R46:S46"/>
    <mergeCell ref="I9:J9"/>
    <mergeCell ref="K9:L9"/>
  </mergeCells>
  <phoneticPr fontId="0" type="noConversion"/>
  <printOptions gridLinesSet="0"/>
  <pageMargins left="0.78740157499999996" right="0.78740157499999996" top="0.984251969" bottom="0.984251969" header="0.4921259845" footer="0.4921259845"/>
  <pageSetup paperSize="9" scale="33" orientation="landscape" horizontalDpi="1200" verticalDpi="1200" r:id="rId1"/>
  <headerFooter alignWithMargins="0">
    <oddFooter>&amp;L&amp;9LEL Schwäbisch Gmünd, Abt. II&amp;C&amp;10&amp;F
&amp;A&amp;R&amp;10&amp;D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showZeros="0" zoomScale="40" zoomScaleNormal="40" zoomScaleSheetLayoutView="40" workbookViewId="0">
      <selection activeCell="N56" sqref="N56"/>
    </sheetView>
  </sheetViews>
  <sheetFormatPr baseColWidth="10" defaultColWidth="10.88671875" defaultRowHeight="15"/>
  <cols>
    <col min="1" max="1" width="1.6640625" style="4" customWidth="1"/>
    <col min="2" max="2" width="15.6640625" style="4" customWidth="1"/>
    <col min="3" max="3" width="20.21875" style="4" customWidth="1"/>
    <col min="4" max="4" width="18.5546875" style="4" customWidth="1"/>
    <col min="5" max="5" width="13.6640625" style="4" customWidth="1"/>
    <col min="6" max="6" width="13.109375" style="4" hidden="1" customWidth="1"/>
    <col min="7" max="8" width="13.109375" style="4" customWidth="1"/>
    <col min="9" max="9" width="13.109375" style="4" hidden="1" customWidth="1"/>
    <col min="10" max="10" width="13.109375" style="4" customWidth="1"/>
    <col min="11" max="11" width="13.109375" style="4" hidden="1" customWidth="1"/>
    <col min="12" max="12" width="13.109375" style="4" customWidth="1"/>
    <col min="13" max="13" width="17.88671875" style="4" customWidth="1"/>
    <col min="14" max="14" width="15.33203125" style="4" customWidth="1"/>
    <col min="15" max="15" width="13.109375" style="4" customWidth="1"/>
    <col min="16" max="16" width="20.21875" style="4" customWidth="1"/>
    <col min="17" max="16384" width="10.88671875" style="4"/>
  </cols>
  <sheetData>
    <row r="1" spans="1:21" ht="8.4499999999999993" customHeight="1">
      <c r="A1" s="17"/>
      <c r="D1" s="5"/>
    </row>
    <row r="2" spans="1:21" s="7" customFormat="1" ht="45" customHeight="1">
      <c r="B2" s="23" t="s">
        <v>143</v>
      </c>
      <c r="C2" s="8"/>
      <c r="D2" s="8"/>
      <c r="E2" s="8"/>
      <c r="F2" s="8"/>
      <c r="G2" s="8"/>
      <c r="H2" s="8"/>
      <c r="I2" s="8"/>
      <c r="J2" s="8"/>
      <c r="K2" s="8"/>
      <c r="L2" s="8"/>
      <c r="M2" s="9"/>
      <c r="N2" s="9"/>
      <c r="O2" s="9"/>
      <c r="P2" s="10"/>
      <c r="Q2" s="11">
        <v>0</v>
      </c>
    </row>
    <row r="3" spans="1:21" s="7" customFormat="1" ht="45" customHeight="1" thickBot="1">
      <c r="B3" s="12"/>
      <c r="C3" s="12"/>
      <c r="D3" s="12"/>
      <c r="E3" s="13"/>
      <c r="F3" s="13"/>
      <c r="G3" s="13"/>
      <c r="H3" s="13"/>
      <c r="I3" s="13"/>
      <c r="J3" s="13"/>
      <c r="K3" s="13"/>
      <c r="L3" s="13"/>
      <c r="M3" s="14"/>
      <c r="N3" s="14"/>
      <c r="O3" s="21" t="s">
        <v>14</v>
      </c>
      <c r="P3" s="22">
        <f>Hinweise!H2</f>
        <v>41864</v>
      </c>
      <c r="Q3" s="11"/>
    </row>
    <row r="4" spans="1:21" s="7" customFormat="1" ht="30.2" customHeight="1" thickBot="1">
      <c r="B4" s="24"/>
      <c r="C4" s="48"/>
      <c r="D4" s="147" t="s">
        <v>22</v>
      </c>
      <c r="E4" s="44"/>
      <c r="F4" s="44"/>
      <c r="G4" s="44"/>
      <c r="H4" s="44"/>
      <c r="I4" s="44"/>
      <c r="J4" s="44"/>
      <c r="K4" s="44"/>
      <c r="L4" s="44"/>
      <c r="M4" s="45"/>
      <c r="N4" s="45"/>
      <c r="O4" s="45"/>
      <c r="P4" s="46"/>
      <c r="Q4" s="11">
        <v>0</v>
      </c>
    </row>
    <row r="5" spans="1:21" s="7" customFormat="1" ht="78" customHeight="1">
      <c r="B5" s="58" t="s">
        <v>26</v>
      </c>
      <c r="C5" s="100" t="s">
        <v>46</v>
      </c>
      <c r="D5" s="100" t="s">
        <v>131</v>
      </c>
      <c r="E5" s="512" t="s">
        <v>34</v>
      </c>
      <c r="F5" s="513"/>
      <c r="G5" s="514"/>
      <c r="H5" s="520" t="s">
        <v>25</v>
      </c>
      <c r="I5" s="521"/>
      <c r="J5" s="521"/>
      <c r="K5" s="521"/>
      <c r="L5" s="522"/>
      <c r="M5" s="26" t="s">
        <v>45</v>
      </c>
      <c r="N5" s="27"/>
      <c r="O5" s="27"/>
      <c r="P5" s="28"/>
      <c r="Q5" s="11">
        <v>0</v>
      </c>
    </row>
    <row r="6" spans="1:21" s="7" customFormat="1" ht="109.5" customHeight="1">
      <c r="B6" s="25"/>
      <c r="C6" s="100"/>
      <c r="D6" s="100"/>
      <c r="E6" s="512"/>
      <c r="F6" s="513"/>
      <c r="G6" s="514"/>
      <c r="H6" s="520"/>
      <c r="I6" s="521"/>
      <c r="J6" s="521"/>
      <c r="K6" s="521"/>
      <c r="L6" s="522"/>
      <c r="M6" s="67">
        <f>O50</f>
        <v>170</v>
      </c>
      <c r="N6" s="68" t="s">
        <v>146</v>
      </c>
      <c r="O6" s="60">
        <f>O52</f>
        <v>70</v>
      </c>
      <c r="P6" s="61" t="s">
        <v>39</v>
      </c>
      <c r="Q6" s="11"/>
    </row>
    <row r="7" spans="1:21" s="7" customFormat="1" ht="20.25">
      <c r="B7" s="25"/>
      <c r="C7" s="100"/>
      <c r="D7" s="100"/>
      <c r="E7" s="539"/>
      <c r="F7" s="541"/>
      <c r="G7" s="543"/>
      <c r="H7" s="73"/>
      <c r="I7" s="74"/>
      <c r="J7" s="74"/>
      <c r="K7" s="74"/>
      <c r="L7" s="74"/>
      <c r="M7" s="368">
        <f>1-O49</f>
        <v>0.4</v>
      </c>
      <c r="N7" s="69" t="s">
        <v>18</v>
      </c>
      <c r="O7" s="60"/>
      <c r="P7" s="61"/>
      <c r="Q7" s="11"/>
    </row>
    <row r="8" spans="1:21" s="7" customFormat="1" ht="12.2" customHeight="1">
      <c r="B8" s="29"/>
      <c r="C8" s="101"/>
      <c r="D8" s="100"/>
      <c r="E8" s="540"/>
      <c r="F8" s="542"/>
      <c r="G8" s="544"/>
      <c r="H8" s="73"/>
      <c r="I8" s="74"/>
      <c r="J8" s="74"/>
      <c r="K8" s="74"/>
      <c r="L8" s="74"/>
      <c r="M8" s="140"/>
      <c r="N8" s="141"/>
      <c r="O8" s="142"/>
      <c r="P8" s="143"/>
      <c r="Q8" s="11">
        <v>0</v>
      </c>
    </row>
    <row r="9" spans="1:21" s="280" customFormat="1" ht="73.900000000000006" customHeight="1">
      <c r="B9" s="281" t="s">
        <v>4</v>
      </c>
      <c r="C9" s="50"/>
      <c r="D9" s="52"/>
      <c r="E9" s="536" t="s">
        <v>36</v>
      </c>
      <c r="F9" s="537"/>
      <c r="G9" s="54" t="s">
        <v>35</v>
      </c>
      <c r="H9" s="538" t="s">
        <v>42</v>
      </c>
      <c r="I9" s="538"/>
      <c r="J9" s="538" t="s">
        <v>43</v>
      </c>
      <c r="K9" s="538"/>
      <c r="L9" s="75" t="s">
        <v>24</v>
      </c>
      <c r="M9" s="70" t="s">
        <v>13</v>
      </c>
      <c r="N9" s="70" t="s">
        <v>29</v>
      </c>
      <c r="O9" s="62" t="s">
        <v>13</v>
      </c>
      <c r="P9" s="63" t="s">
        <v>29</v>
      </c>
      <c r="Q9" s="1"/>
      <c r="R9" s="1"/>
    </row>
    <row r="10" spans="1:21" ht="39.200000000000003" customHeight="1" thickBot="1">
      <c r="B10" s="319"/>
      <c r="C10" s="320"/>
      <c r="D10" s="321"/>
      <c r="E10" s="316" t="s">
        <v>126</v>
      </c>
      <c r="F10" s="316" t="s">
        <v>127</v>
      </c>
      <c r="G10" s="317"/>
      <c r="H10" s="318" t="s">
        <v>126</v>
      </c>
      <c r="I10" s="318" t="s">
        <v>127</v>
      </c>
      <c r="J10" s="318" t="s">
        <v>126</v>
      </c>
      <c r="K10" s="318" t="s">
        <v>127</v>
      </c>
      <c r="L10" s="318"/>
      <c r="M10" s="322"/>
      <c r="N10" s="322"/>
      <c r="O10" s="323"/>
      <c r="P10" s="324"/>
      <c r="Q10" s="99"/>
      <c r="R10" s="99"/>
    </row>
    <row r="11" spans="1:21" ht="33.75" hidden="1">
      <c r="B11" s="146"/>
      <c r="C11" s="145"/>
      <c r="D11" s="145"/>
      <c r="E11" s="144" t="s">
        <v>33</v>
      </c>
      <c r="F11" s="144" t="s">
        <v>33</v>
      </c>
      <c r="G11" s="144" t="s">
        <v>33</v>
      </c>
      <c r="H11" s="76"/>
      <c r="I11" s="76"/>
      <c r="J11" s="76"/>
      <c r="K11" s="76"/>
      <c r="L11" s="77"/>
      <c r="M11" s="103" t="s">
        <v>31</v>
      </c>
      <c r="N11" s="103" t="s">
        <v>32</v>
      </c>
      <c r="O11" s="104" t="s">
        <v>40</v>
      </c>
      <c r="P11" s="65" t="s">
        <v>41</v>
      </c>
    </row>
    <row r="12" spans="1:21" s="7" customFormat="1" ht="36.75" customHeight="1">
      <c r="A12" s="6"/>
      <c r="B12" s="30">
        <f>'VE-Staffel'!H6</f>
        <v>10</v>
      </c>
      <c r="C12" s="137">
        <f>'VE-Staffel'!L6</f>
        <v>100</v>
      </c>
      <c r="D12" s="137">
        <f t="shared" ref="D12:D41" si="0">(C12/$O$43)/$O$44</f>
        <v>10834.236186348862</v>
      </c>
      <c r="E12" s="111">
        <v>30000</v>
      </c>
      <c r="F12" s="56">
        <v>39999</v>
      </c>
      <c r="G12" s="111">
        <v>40000</v>
      </c>
      <c r="H12" s="79">
        <v>30000</v>
      </c>
      <c r="I12" s="79">
        <v>39999</v>
      </c>
      <c r="J12" s="79">
        <v>40000</v>
      </c>
      <c r="K12" s="79">
        <v>84999</v>
      </c>
      <c r="L12" s="79">
        <v>85000</v>
      </c>
      <c r="M12" s="268">
        <f>$O$51/$O$46*B12</f>
        <v>8771.9298245614063</v>
      </c>
      <c r="N12" s="268">
        <f>$O$51/$O$45*B12</f>
        <v>7456.1403508771937</v>
      </c>
      <c r="O12" s="269">
        <f t="shared" ref="O12:O41" si="1">$O$52/$O$48*B12</f>
        <v>4575.1633986928109</v>
      </c>
      <c r="P12" s="66">
        <f t="shared" ref="P12:P41" si="2">$O$52/$O$47*B12</f>
        <v>3381.6425120772947</v>
      </c>
    </row>
    <row r="13" spans="1:21" s="7" customFormat="1" ht="30.2" customHeight="1">
      <c r="B13" s="30">
        <f>'VE-Staffel'!H7</f>
        <v>20</v>
      </c>
      <c r="C13" s="137">
        <f>'VE-Staffel'!L7</f>
        <v>200</v>
      </c>
      <c r="D13" s="137">
        <f t="shared" si="0"/>
        <v>21668.472372697724</v>
      </c>
      <c r="E13" s="111">
        <v>30000</v>
      </c>
      <c r="F13" s="56">
        <v>39999</v>
      </c>
      <c r="G13" s="111">
        <v>40000</v>
      </c>
      <c r="H13" s="79">
        <v>30000</v>
      </c>
      <c r="I13" s="79">
        <v>39999</v>
      </c>
      <c r="J13" s="79">
        <v>40000</v>
      </c>
      <c r="K13" s="79">
        <v>84999</v>
      </c>
      <c r="L13" s="79">
        <v>85000</v>
      </c>
      <c r="M13" s="268">
        <f t="shared" ref="M13:M26" si="3">$O$51/$O$46*B13</f>
        <v>17543.859649122813</v>
      </c>
      <c r="N13" s="268">
        <f t="shared" ref="N13:N26" si="4">$O$51/$O$45*B13</f>
        <v>14912.280701754387</v>
      </c>
      <c r="O13" s="269">
        <f t="shared" si="1"/>
        <v>9150.3267973856218</v>
      </c>
      <c r="P13" s="66">
        <f t="shared" si="2"/>
        <v>6763.2850241545893</v>
      </c>
    </row>
    <row r="14" spans="1:21" s="7" customFormat="1" ht="30.2" customHeight="1">
      <c r="B14" s="30">
        <f>'VE-Staffel'!H8</f>
        <v>30</v>
      </c>
      <c r="C14" s="137">
        <f>'VE-Staffel'!L8</f>
        <v>270</v>
      </c>
      <c r="D14" s="137">
        <f t="shared" si="0"/>
        <v>29252.437703141928</v>
      </c>
      <c r="E14" s="111">
        <v>30000</v>
      </c>
      <c r="F14" s="56">
        <v>39999</v>
      </c>
      <c r="G14" s="111">
        <v>40000</v>
      </c>
      <c r="H14" s="79">
        <v>30000</v>
      </c>
      <c r="I14" s="79">
        <v>39999</v>
      </c>
      <c r="J14" s="79">
        <v>40000</v>
      </c>
      <c r="K14" s="79">
        <v>84999</v>
      </c>
      <c r="L14" s="79">
        <v>85000</v>
      </c>
      <c r="M14" s="268">
        <f t="shared" si="3"/>
        <v>26315.789473684217</v>
      </c>
      <c r="N14" s="268">
        <f t="shared" si="4"/>
        <v>22368.42105263158</v>
      </c>
      <c r="O14" s="269">
        <f t="shared" si="1"/>
        <v>13725.490196078432</v>
      </c>
      <c r="P14" s="66">
        <f t="shared" si="2"/>
        <v>10144.927536231884</v>
      </c>
    </row>
    <row r="15" spans="1:21" s="7" customFormat="1" ht="30.2" customHeight="1">
      <c r="B15" s="30">
        <f>'VE-Staffel'!H9</f>
        <v>40</v>
      </c>
      <c r="C15" s="137">
        <f>'VE-Staffel'!L9</f>
        <v>330</v>
      </c>
      <c r="D15" s="137">
        <f t="shared" si="0"/>
        <v>35752.979414951245</v>
      </c>
      <c r="E15" s="111">
        <v>30000</v>
      </c>
      <c r="F15" s="56">
        <v>39999</v>
      </c>
      <c r="G15" s="111">
        <v>40000</v>
      </c>
      <c r="H15" s="79">
        <v>30000</v>
      </c>
      <c r="I15" s="79">
        <v>39999</v>
      </c>
      <c r="J15" s="79">
        <v>40000</v>
      </c>
      <c r="K15" s="79">
        <v>84999</v>
      </c>
      <c r="L15" s="79">
        <v>85000</v>
      </c>
      <c r="M15" s="268">
        <f t="shared" si="3"/>
        <v>35087.719298245625</v>
      </c>
      <c r="N15" s="268">
        <f t="shared" si="4"/>
        <v>29824.561403508775</v>
      </c>
      <c r="O15" s="269">
        <f t="shared" si="1"/>
        <v>18300.653594771244</v>
      </c>
      <c r="P15" s="66">
        <f t="shared" si="2"/>
        <v>13526.570048309179</v>
      </c>
      <c r="U15" s="15"/>
    </row>
    <row r="16" spans="1:21" s="7" customFormat="1" ht="30.2" customHeight="1">
      <c r="B16" s="341">
        <f>'VE-Staffel'!H10</f>
        <v>50</v>
      </c>
      <c r="C16" s="342">
        <f>'VE-Staffel'!L10</f>
        <v>390</v>
      </c>
      <c r="D16" s="342">
        <f t="shared" si="0"/>
        <v>42253.521126760563</v>
      </c>
      <c r="E16" s="359">
        <v>30000</v>
      </c>
      <c r="F16" s="344">
        <v>39999</v>
      </c>
      <c r="G16" s="359">
        <v>40000</v>
      </c>
      <c r="H16" s="345">
        <v>30000</v>
      </c>
      <c r="I16" s="345">
        <v>39999</v>
      </c>
      <c r="J16" s="345">
        <v>40000</v>
      </c>
      <c r="K16" s="345">
        <v>84999</v>
      </c>
      <c r="L16" s="345">
        <v>85000</v>
      </c>
      <c r="M16" s="348">
        <f t="shared" si="3"/>
        <v>43859.64912280703</v>
      </c>
      <c r="N16" s="348">
        <f t="shared" si="4"/>
        <v>37280.701754385969</v>
      </c>
      <c r="O16" s="349">
        <f t="shared" si="1"/>
        <v>22875.816993464054</v>
      </c>
      <c r="P16" s="350">
        <f t="shared" si="2"/>
        <v>16908.212560386473</v>
      </c>
      <c r="U16" s="15"/>
    </row>
    <row r="17" spans="1:21" s="7" customFormat="1" ht="30.2" customHeight="1">
      <c r="B17" s="30">
        <f>'VE-Staffel'!H11</f>
        <v>60</v>
      </c>
      <c r="C17" s="137">
        <f>'VE-Staffel'!L11</f>
        <v>420</v>
      </c>
      <c r="D17" s="137">
        <f t="shared" si="0"/>
        <v>45503.791982665221</v>
      </c>
      <c r="E17" s="111">
        <v>30000</v>
      </c>
      <c r="F17" s="56">
        <v>39999</v>
      </c>
      <c r="G17" s="111">
        <v>40000</v>
      </c>
      <c r="H17" s="79">
        <v>30000</v>
      </c>
      <c r="I17" s="79">
        <v>39999</v>
      </c>
      <c r="J17" s="79">
        <v>40000</v>
      </c>
      <c r="K17" s="79">
        <v>84999</v>
      </c>
      <c r="L17" s="79">
        <v>85000</v>
      </c>
      <c r="M17" s="268">
        <f t="shared" si="3"/>
        <v>52631.578947368434</v>
      </c>
      <c r="N17" s="268">
        <f t="shared" si="4"/>
        <v>44736.84210526316</v>
      </c>
      <c r="O17" s="269">
        <f t="shared" si="1"/>
        <v>27450.980392156864</v>
      </c>
      <c r="P17" s="66">
        <f t="shared" si="2"/>
        <v>20289.855072463768</v>
      </c>
      <c r="U17" s="15"/>
    </row>
    <row r="18" spans="1:21" s="7" customFormat="1" ht="30.2" customHeight="1">
      <c r="B18" s="30">
        <f>'VE-Staffel'!H12</f>
        <v>70</v>
      </c>
      <c r="C18" s="137">
        <f>'VE-Staffel'!L12</f>
        <v>450</v>
      </c>
      <c r="D18" s="137">
        <f t="shared" si="0"/>
        <v>48754.062838569887</v>
      </c>
      <c r="E18" s="111">
        <v>30000</v>
      </c>
      <c r="F18" s="56">
        <v>39999</v>
      </c>
      <c r="G18" s="111">
        <v>40000</v>
      </c>
      <c r="H18" s="79">
        <v>30000</v>
      </c>
      <c r="I18" s="79">
        <v>39999</v>
      </c>
      <c r="J18" s="79">
        <v>40000</v>
      </c>
      <c r="K18" s="79">
        <v>84999</v>
      </c>
      <c r="L18" s="79">
        <v>85000</v>
      </c>
      <c r="M18" s="268">
        <f t="shared" si="3"/>
        <v>61403.508771929846</v>
      </c>
      <c r="N18" s="268">
        <f t="shared" si="4"/>
        <v>52192.982456140351</v>
      </c>
      <c r="O18" s="269">
        <f t="shared" si="1"/>
        <v>32026.143790849674</v>
      </c>
      <c r="P18" s="66">
        <f t="shared" si="2"/>
        <v>23671.497584541063</v>
      </c>
      <c r="U18" s="15"/>
    </row>
    <row r="19" spans="1:21" s="7" customFormat="1" ht="30.2" customHeight="1">
      <c r="B19" s="30">
        <f>'VE-Staffel'!H13</f>
        <v>80</v>
      </c>
      <c r="C19" s="137">
        <f>'VE-Staffel'!L13</f>
        <v>480</v>
      </c>
      <c r="D19" s="137">
        <f t="shared" si="0"/>
        <v>52004.333694474546</v>
      </c>
      <c r="E19" s="111">
        <v>30000</v>
      </c>
      <c r="F19" s="56">
        <v>39999</v>
      </c>
      <c r="G19" s="111">
        <v>40000</v>
      </c>
      <c r="H19" s="79">
        <v>30000</v>
      </c>
      <c r="I19" s="79">
        <v>39999</v>
      </c>
      <c r="J19" s="79">
        <v>40000</v>
      </c>
      <c r="K19" s="79">
        <v>84999</v>
      </c>
      <c r="L19" s="79">
        <v>85000</v>
      </c>
      <c r="M19" s="268">
        <f t="shared" si="3"/>
        <v>70175.438596491251</v>
      </c>
      <c r="N19" s="268">
        <f t="shared" si="4"/>
        <v>59649.122807017549</v>
      </c>
      <c r="O19" s="269">
        <f t="shared" si="1"/>
        <v>36601.307189542487</v>
      </c>
      <c r="P19" s="66">
        <f t="shared" si="2"/>
        <v>27053.140096618357</v>
      </c>
      <c r="U19" s="15"/>
    </row>
    <row r="20" spans="1:21" s="7" customFormat="1" ht="30.2" customHeight="1">
      <c r="B20" s="30">
        <f>'VE-Staffel'!H14</f>
        <v>90</v>
      </c>
      <c r="C20" s="137">
        <f>'VE-Staffel'!L14</f>
        <v>510</v>
      </c>
      <c r="D20" s="137">
        <f t="shared" si="0"/>
        <v>55254.604550379205</v>
      </c>
      <c r="E20" s="111">
        <v>30000</v>
      </c>
      <c r="F20" s="56">
        <v>39999</v>
      </c>
      <c r="G20" s="111">
        <v>40000</v>
      </c>
      <c r="H20" s="79">
        <v>30000</v>
      </c>
      <c r="I20" s="79">
        <v>39999</v>
      </c>
      <c r="J20" s="79">
        <v>40000</v>
      </c>
      <c r="K20" s="79">
        <v>84999</v>
      </c>
      <c r="L20" s="79">
        <v>85000</v>
      </c>
      <c r="M20" s="268">
        <f t="shared" si="3"/>
        <v>78947.368421052655</v>
      </c>
      <c r="N20" s="268">
        <f t="shared" si="4"/>
        <v>67105.263157894748</v>
      </c>
      <c r="O20" s="269">
        <f t="shared" si="1"/>
        <v>41176.470588235294</v>
      </c>
      <c r="P20" s="66">
        <f t="shared" si="2"/>
        <v>30434.782608695652</v>
      </c>
      <c r="U20" s="15"/>
    </row>
    <row r="21" spans="1:21" s="7" customFormat="1" ht="30.2" customHeight="1">
      <c r="A21" s="6"/>
      <c r="B21" s="341">
        <f>'VE-Staffel'!H15</f>
        <v>100</v>
      </c>
      <c r="C21" s="342">
        <f>'VE-Staffel'!L15</f>
        <v>540</v>
      </c>
      <c r="D21" s="342">
        <f t="shared" si="0"/>
        <v>58504.875406283856</v>
      </c>
      <c r="E21" s="359">
        <v>30000</v>
      </c>
      <c r="F21" s="344">
        <v>39999</v>
      </c>
      <c r="G21" s="359">
        <v>40000</v>
      </c>
      <c r="H21" s="345">
        <v>30000</v>
      </c>
      <c r="I21" s="345">
        <v>39999</v>
      </c>
      <c r="J21" s="345">
        <v>40000</v>
      </c>
      <c r="K21" s="345">
        <v>84999</v>
      </c>
      <c r="L21" s="345">
        <v>85000</v>
      </c>
      <c r="M21" s="348">
        <f t="shared" si="3"/>
        <v>87719.29824561406</v>
      </c>
      <c r="N21" s="348">
        <f t="shared" si="4"/>
        <v>74561.403508771939</v>
      </c>
      <c r="O21" s="349">
        <f t="shared" si="1"/>
        <v>45751.633986928107</v>
      </c>
      <c r="P21" s="350">
        <f t="shared" si="2"/>
        <v>33816.425120772947</v>
      </c>
      <c r="U21" s="15"/>
    </row>
    <row r="22" spans="1:21" s="7" customFormat="1" ht="30.2" customHeight="1">
      <c r="B22" s="30">
        <f>'VE-Staffel'!H16</f>
        <v>110</v>
      </c>
      <c r="C22" s="137">
        <f>'VE-Staffel'!L16</f>
        <v>555</v>
      </c>
      <c r="D22" s="137">
        <f t="shared" si="0"/>
        <v>60130.010834236193</v>
      </c>
      <c r="E22" s="111">
        <v>30000</v>
      </c>
      <c r="F22" s="56">
        <v>39999</v>
      </c>
      <c r="G22" s="111">
        <v>40000</v>
      </c>
      <c r="H22" s="79">
        <v>30000</v>
      </c>
      <c r="I22" s="79">
        <v>39999</v>
      </c>
      <c r="J22" s="79">
        <v>40000</v>
      </c>
      <c r="K22" s="79">
        <v>84999</v>
      </c>
      <c r="L22" s="79">
        <v>85000</v>
      </c>
      <c r="M22" s="268">
        <f t="shared" si="3"/>
        <v>96491.228070175464</v>
      </c>
      <c r="N22" s="268">
        <f t="shared" si="4"/>
        <v>82017.543859649129</v>
      </c>
      <c r="O22" s="269">
        <f t="shared" si="1"/>
        <v>50326.797385620921</v>
      </c>
      <c r="P22" s="66">
        <f t="shared" si="2"/>
        <v>37198.067632850245</v>
      </c>
      <c r="U22" s="15"/>
    </row>
    <row r="23" spans="1:21" s="7" customFormat="1" ht="30.2" customHeight="1">
      <c r="B23" s="30">
        <f>'VE-Staffel'!H17</f>
        <v>120</v>
      </c>
      <c r="C23" s="137">
        <f>'VE-Staffel'!L17</f>
        <v>570</v>
      </c>
      <c r="D23" s="137">
        <f t="shared" si="0"/>
        <v>61755.146262188522</v>
      </c>
      <c r="E23" s="111">
        <v>30000</v>
      </c>
      <c r="F23" s="56">
        <v>39999</v>
      </c>
      <c r="G23" s="111">
        <v>40000</v>
      </c>
      <c r="H23" s="79">
        <v>30000</v>
      </c>
      <c r="I23" s="79">
        <v>39999</v>
      </c>
      <c r="J23" s="79">
        <v>40000</v>
      </c>
      <c r="K23" s="79">
        <v>84999</v>
      </c>
      <c r="L23" s="79">
        <v>85000</v>
      </c>
      <c r="M23" s="268">
        <f t="shared" si="3"/>
        <v>105263.15789473687</v>
      </c>
      <c r="N23" s="268">
        <f t="shared" si="4"/>
        <v>89473.68421052632</v>
      </c>
      <c r="O23" s="269">
        <f t="shared" si="1"/>
        <v>54901.960784313727</v>
      </c>
      <c r="P23" s="66">
        <f t="shared" si="2"/>
        <v>40579.710144927536</v>
      </c>
      <c r="U23" s="15"/>
    </row>
    <row r="24" spans="1:21" s="7" customFormat="1" ht="30.2" customHeight="1">
      <c r="B24" s="30">
        <f>'VE-Staffel'!H18</f>
        <v>130</v>
      </c>
      <c r="C24" s="137">
        <f>'VE-Staffel'!L18</f>
        <v>585</v>
      </c>
      <c r="D24" s="137">
        <f t="shared" si="0"/>
        <v>63380.281690140851</v>
      </c>
      <c r="E24" s="111">
        <v>30000</v>
      </c>
      <c r="F24" s="56">
        <v>39999</v>
      </c>
      <c r="G24" s="111">
        <v>40000</v>
      </c>
      <c r="H24" s="79">
        <v>30000</v>
      </c>
      <c r="I24" s="79">
        <v>39999</v>
      </c>
      <c r="J24" s="79">
        <v>40000</v>
      </c>
      <c r="K24" s="79">
        <v>84999</v>
      </c>
      <c r="L24" s="79">
        <v>85000</v>
      </c>
      <c r="M24" s="268">
        <f t="shared" si="3"/>
        <v>114035.08771929827</v>
      </c>
      <c r="N24" s="268">
        <f t="shared" si="4"/>
        <v>96929.824561403511</v>
      </c>
      <c r="O24" s="269">
        <f t="shared" si="1"/>
        <v>59477.124183006541</v>
      </c>
      <c r="P24" s="66">
        <f t="shared" si="2"/>
        <v>43961.352657004834</v>
      </c>
      <c r="U24" s="15"/>
    </row>
    <row r="25" spans="1:21" s="7" customFormat="1" ht="30.2" customHeight="1">
      <c r="B25" s="30">
        <f>'VE-Staffel'!H19</f>
        <v>140</v>
      </c>
      <c r="C25" s="137">
        <f>'VE-Staffel'!L19</f>
        <v>600</v>
      </c>
      <c r="D25" s="137">
        <f t="shared" si="0"/>
        <v>65005.417118093181</v>
      </c>
      <c r="E25" s="111">
        <v>30000</v>
      </c>
      <c r="F25" s="56">
        <v>39999</v>
      </c>
      <c r="G25" s="111">
        <v>40000</v>
      </c>
      <c r="H25" s="79">
        <v>30000</v>
      </c>
      <c r="I25" s="79">
        <v>39999</v>
      </c>
      <c r="J25" s="79">
        <v>40000</v>
      </c>
      <c r="K25" s="79">
        <v>84999</v>
      </c>
      <c r="L25" s="79">
        <v>85000</v>
      </c>
      <c r="M25" s="268">
        <f t="shared" si="3"/>
        <v>122807.01754385969</v>
      </c>
      <c r="N25" s="268">
        <f t="shared" si="4"/>
        <v>104385.9649122807</v>
      </c>
      <c r="O25" s="269">
        <f t="shared" si="1"/>
        <v>64052.287581699347</v>
      </c>
      <c r="P25" s="66">
        <f t="shared" si="2"/>
        <v>47342.995169082125</v>
      </c>
      <c r="U25" s="16"/>
    </row>
    <row r="26" spans="1:21" s="7" customFormat="1" ht="40.700000000000003" customHeight="1">
      <c r="B26" s="341">
        <f>'VE-Staffel'!H20</f>
        <v>150</v>
      </c>
      <c r="C26" s="342">
        <f>'VE-Staffel'!L20</f>
        <v>615</v>
      </c>
      <c r="D26" s="342">
        <f t="shared" si="0"/>
        <v>66630.55254604551</v>
      </c>
      <c r="E26" s="359">
        <v>30000</v>
      </c>
      <c r="F26" s="344">
        <v>39999</v>
      </c>
      <c r="G26" s="359">
        <v>40000</v>
      </c>
      <c r="H26" s="345">
        <v>30000</v>
      </c>
      <c r="I26" s="345">
        <v>39999</v>
      </c>
      <c r="J26" s="345">
        <v>40000</v>
      </c>
      <c r="K26" s="345">
        <v>84999</v>
      </c>
      <c r="L26" s="345">
        <v>85000</v>
      </c>
      <c r="M26" s="348">
        <f t="shared" si="3"/>
        <v>131578.9473684211</v>
      </c>
      <c r="N26" s="348">
        <f t="shared" si="4"/>
        <v>111842.10526315791</v>
      </c>
      <c r="O26" s="349">
        <f t="shared" si="1"/>
        <v>68627.450980392154</v>
      </c>
      <c r="P26" s="350">
        <f t="shared" si="2"/>
        <v>50724.637681159424</v>
      </c>
      <c r="U26" s="16"/>
    </row>
    <row r="27" spans="1:21" s="7" customFormat="1" ht="30.2" hidden="1" customHeight="1">
      <c r="B27" s="286">
        <f>'VE-Staffel'!H21</f>
        <v>160</v>
      </c>
      <c r="C27" s="287">
        <f>'VE-Staffel'!L21</f>
        <v>630</v>
      </c>
      <c r="D27" s="287">
        <f t="shared" si="0"/>
        <v>68255.687973997832</v>
      </c>
      <c r="E27" s="297">
        <v>30000</v>
      </c>
      <c r="F27" s="289">
        <v>39999</v>
      </c>
      <c r="G27" s="289">
        <v>40000</v>
      </c>
      <c r="H27" s="290">
        <v>30000</v>
      </c>
      <c r="I27" s="290">
        <v>39999</v>
      </c>
      <c r="J27" s="290">
        <v>40000</v>
      </c>
      <c r="K27" s="290">
        <v>84999</v>
      </c>
      <c r="L27" s="290">
        <v>85000</v>
      </c>
      <c r="M27" s="294">
        <f t="shared" ref="M27:M41" si="5">$O$51/$O$46*B27</f>
        <v>140350.8771929825</v>
      </c>
      <c r="N27" s="294">
        <f t="shared" ref="N27:N41" si="6">$O$51/$O$45*B27</f>
        <v>119298.2456140351</v>
      </c>
      <c r="O27" s="295">
        <f t="shared" si="1"/>
        <v>73202.614379084975</v>
      </c>
      <c r="P27" s="296">
        <f t="shared" si="2"/>
        <v>54106.280193236715</v>
      </c>
      <c r="Q27" s="12"/>
      <c r="U27" s="16"/>
    </row>
    <row r="28" spans="1:21" s="7" customFormat="1" ht="30.2" hidden="1" customHeight="1">
      <c r="B28" s="30">
        <f>'VE-Staffel'!H22</f>
        <v>170</v>
      </c>
      <c r="C28" s="137">
        <f>'VE-Staffel'!L22</f>
        <v>645</v>
      </c>
      <c r="D28" s="137">
        <f t="shared" si="0"/>
        <v>69880.823401950169</v>
      </c>
      <c r="E28" s="111">
        <v>30000</v>
      </c>
      <c r="F28" s="56">
        <v>39999</v>
      </c>
      <c r="G28" s="56">
        <v>40000</v>
      </c>
      <c r="H28" s="79">
        <v>30000</v>
      </c>
      <c r="I28" s="79">
        <v>39999</v>
      </c>
      <c r="J28" s="79">
        <v>40000</v>
      </c>
      <c r="K28" s="79">
        <v>84999</v>
      </c>
      <c r="L28" s="79">
        <v>85000</v>
      </c>
      <c r="M28" s="268">
        <f t="shared" si="5"/>
        <v>149122.80701754391</v>
      </c>
      <c r="N28" s="268">
        <f t="shared" si="6"/>
        <v>126754.38596491229</v>
      </c>
      <c r="O28" s="269">
        <f t="shared" si="1"/>
        <v>77777.777777777781</v>
      </c>
      <c r="P28" s="66">
        <f t="shared" si="2"/>
        <v>57487.922705314013</v>
      </c>
      <c r="Q28" s="12"/>
      <c r="U28" s="16"/>
    </row>
    <row r="29" spans="1:21" s="7" customFormat="1" ht="30.2" hidden="1" customHeight="1">
      <c r="B29" s="30">
        <f>'VE-Staffel'!H23</f>
        <v>180</v>
      </c>
      <c r="C29" s="137">
        <f>'VE-Staffel'!L23</f>
        <v>660</v>
      </c>
      <c r="D29" s="137">
        <f t="shared" si="0"/>
        <v>71505.958829902491</v>
      </c>
      <c r="E29" s="111">
        <v>30000</v>
      </c>
      <c r="F29" s="56">
        <v>39999</v>
      </c>
      <c r="G29" s="56">
        <v>40000</v>
      </c>
      <c r="H29" s="79">
        <v>30000</v>
      </c>
      <c r="I29" s="79">
        <v>39999</v>
      </c>
      <c r="J29" s="79">
        <v>40000</v>
      </c>
      <c r="K29" s="79">
        <v>84999</v>
      </c>
      <c r="L29" s="79">
        <v>85000</v>
      </c>
      <c r="M29" s="268">
        <f t="shared" si="5"/>
        <v>157894.73684210531</v>
      </c>
      <c r="N29" s="268">
        <f t="shared" si="6"/>
        <v>134210.5263157895</v>
      </c>
      <c r="O29" s="269">
        <f t="shared" si="1"/>
        <v>82352.941176470587</v>
      </c>
      <c r="P29" s="66">
        <f t="shared" si="2"/>
        <v>60869.565217391304</v>
      </c>
      <c r="Q29" s="12"/>
      <c r="U29" s="16"/>
    </row>
    <row r="30" spans="1:21" s="7" customFormat="1" ht="30.2" hidden="1" customHeight="1">
      <c r="B30" s="30">
        <f>'VE-Staffel'!H24</f>
        <v>190</v>
      </c>
      <c r="C30" s="137">
        <f>'VE-Staffel'!L24</f>
        <v>675</v>
      </c>
      <c r="D30" s="137">
        <f t="shared" si="0"/>
        <v>73131.094257854827</v>
      </c>
      <c r="E30" s="111">
        <v>30000</v>
      </c>
      <c r="F30" s="56">
        <v>39999</v>
      </c>
      <c r="G30" s="56">
        <v>40000</v>
      </c>
      <c r="H30" s="79">
        <v>30000</v>
      </c>
      <c r="I30" s="79">
        <v>39999</v>
      </c>
      <c r="J30" s="79">
        <v>40000</v>
      </c>
      <c r="K30" s="79">
        <v>84999</v>
      </c>
      <c r="L30" s="79">
        <v>85000</v>
      </c>
      <c r="M30" s="268">
        <f t="shared" si="5"/>
        <v>166666.66666666672</v>
      </c>
      <c r="N30" s="268">
        <f t="shared" si="6"/>
        <v>141666.66666666669</v>
      </c>
      <c r="O30" s="269">
        <f t="shared" si="1"/>
        <v>86928.104575163408</v>
      </c>
      <c r="P30" s="66">
        <f t="shared" si="2"/>
        <v>64251.207729468602</v>
      </c>
      <c r="Q30" s="12"/>
      <c r="U30" s="16"/>
    </row>
    <row r="31" spans="1:21" s="7" customFormat="1" ht="30.2" hidden="1" customHeight="1">
      <c r="B31" s="341">
        <f>'VE-Staffel'!H25</f>
        <v>200</v>
      </c>
      <c r="C31" s="342">
        <f>'VE-Staffel'!L25</f>
        <v>690</v>
      </c>
      <c r="D31" s="342">
        <f t="shared" si="0"/>
        <v>74756.22968580715</v>
      </c>
      <c r="E31" s="359">
        <v>30000</v>
      </c>
      <c r="F31" s="344">
        <v>39999</v>
      </c>
      <c r="G31" s="344">
        <v>40000</v>
      </c>
      <c r="H31" s="345">
        <v>30000</v>
      </c>
      <c r="I31" s="345">
        <v>39999</v>
      </c>
      <c r="J31" s="345">
        <v>40000</v>
      </c>
      <c r="K31" s="345">
        <v>84999</v>
      </c>
      <c r="L31" s="345">
        <v>85000</v>
      </c>
      <c r="M31" s="348">
        <f t="shared" si="5"/>
        <v>175438.59649122812</v>
      </c>
      <c r="N31" s="348">
        <f t="shared" si="6"/>
        <v>149122.80701754388</v>
      </c>
      <c r="O31" s="349">
        <f t="shared" si="1"/>
        <v>91503.267973856215</v>
      </c>
      <c r="P31" s="350">
        <f t="shared" si="2"/>
        <v>67632.850241545893</v>
      </c>
      <c r="Q31" s="12"/>
      <c r="U31" s="16"/>
    </row>
    <row r="32" spans="1:21" s="7" customFormat="1" ht="30.2" hidden="1" customHeight="1">
      <c r="B32" s="30">
        <f>'VE-Staffel'!H26</f>
        <v>210</v>
      </c>
      <c r="C32" s="137">
        <f>'VE-Staffel'!L26</f>
        <v>705</v>
      </c>
      <c r="D32" s="137">
        <f t="shared" si="0"/>
        <v>76381.365113759486</v>
      </c>
      <c r="E32" s="111">
        <v>30000</v>
      </c>
      <c r="F32" s="56">
        <v>39999</v>
      </c>
      <c r="G32" s="56">
        <v>40000</v>
      </c>
      <c r="H32" s="79">
        <v>30000</v>
      </c>
      <c r="I32" s="79">
        <v>39999</v>
      </c>
      <c r="J32" s="79">
        <v>40000</v>
      </c>
      <c r="K32" s="79">
        <v>84999</v>
      </c>
      <c r="L32" s="79">
        <v>85000</v>
      </c>
      <c r="M32" s="268">
        <f t="shared" si="5"/>
        <v>184210.52631578952</v>
      </c>
      <c r="N32" s="268">
        <f t="shared" si="6"/>
        <v>156578.94736842107</v>
      </c>
      <c r="O32" s="269">
        <f t="shared" si="1"/>
        <v>96078.431372549021</v>
      </c>
      <c r="P32" s="66">
        <f t="shared" si="2"/>
        <v>71014.492753623184</v>
      </c>
      <c r="Q32" s="12"/>
      <c r="U32" s="16"/>
    </row>
    <row r="33" spans="2:23" s="7" customFormat="1" ht="30.2" hidden="1" customHeight="1">
      <c r="B33" s="30">
        <f>'VE-Staffel'!H27</f>
        <v>220</v>
      </c>
      <c r="C33" s="137">
        <f>'VE-Staffel'!L27</f>
        <v>720</v>
      </c>
      <c r="D33" s="137">
        <f t="shared" si="0"/>
        <v>78006.500541711823</v>
      </c>
      <c r="E33" s="111">
        <v>30000</v>
      </c>
      <c r="F33" s="56">
        <v>39999</v>
      </c>
      <c r="G33" s="56">
        <v>40000</v>
      </c>
      <c r="H33" s="79">
        <v>30000</v>
      </c>
      <c r="I33" s="79">
        <v>39999</v>
      </c>
      <c r="J33" s="79">
        <v>40000</v>
      </c>
      <c r="K33" s="79">
        <v>84999</v>
      </c>
      <c r="L33" s="79">
        <v>85000</v>
      </c>
      <c r="M33" s="268">
        <f t="shared" si="5"/>
        <v>192982.45614035093</v>
      </c>
      <c r="N33" s="268">
        <f t="shared" si="6"/>
        <v>164035.08771929826</v>
      </c>
      <c r="O33" s="269">
        <f t="shared" si="1"/>
        <v>100653.59477124184</v>
      </c>
      <c r="P33" s="66">
        <f t="shared" si="2"/>
        <v>74396.13526570049</v>
      </c>
      <c r="Q33" s="12"/>
      <c r="U33" s="16"/>
    </row>
    <row r="34" spans="2:23" s="7" customFormat="1" ht="30.2" hidden="1" customHeight="1">
      <c r="B34" s="30">
        <f>'VE-Staffel'!H28</f>
        <v>230</v>
      </c>
      <c r="C34" s="137">
        <f>'VE-Staffel'!L28</f>
        <v>735</v>
      </c>
      <c r="D34" s="137">
        <f t="shared" si="0"/>
        <v>79631.635969664145</v>
      </c>
      <c r="E34" s="111">
        <v>30000</v>
      </c>
      <c r="F34" s="56">
        <v>39999</v>
      </c>
      <c r="G34" s="56">
        <v>40000</v>
      </c>
      <c r="H34" s="79">
        <v>30000</v>
      </c>
      <c r="I34" s="79">
        <v>39999</v>
      </c>
      <c r="J34" s="79">
        <v>40000</v>
      </c>
      <c r="K34" s="79">
        <v>84999</v>
      </c>
      <c r="L34" s="79">
        <v>85000</v>
      </c>
      <c r="M34" s="268">
        <f t="shared" si="5"/>
        <v>201754.38596491233</v>
      </c>
      <c r="N34" s="268">
        <f t="shared" si="6"/>
        <v>171491.22807017545</v>
      </c>
      <c r="O34" s="269">
        <f t="shared" si="1"/>
        <v>105228.75816993465</v>
      </c>
      <c r="P34" s="66">
        <f t="shared" si="2"/>
        <v>77777.777777777781</v>
      </c>
      <c r="Q34" s="12"/>
      <c r="U34" s="16"/>
    </row>
    <row r="35" spans="2:23" s="7" customFormat="1" ht="30.2" hidden="1" customHeight="1">
      <c r="B35" s="30">
        <f>'VE-Staffel'!H29</f>
        <v>240</v>
      </c>
      <c r="C35" s="137">
        <f>'VE-Staffel'!L29</f>
        <v>750</v>
      </c>
      <c r="D35" s="137">
        <f t="shared" si="0"/>
        <v>81256.771397616481</v>
      </c>
      <c r="E35" s="111">
        <v>30000</v>
      </c>
      <c r="F35" s="56">
        <v>39999</v>
      </c>
      <c r="G35" s="56">
        <v>40000</v>
      </c>
      <c r="H35" s="79">
        <v>30000</v>
      </c>
      <c r="I35" s="79">
        <v>39999</v>
      </c>
      <c r="J35" s="79">
        <v>40000</v>
      </c>
      <c r="K35" s="79">
        <v>84999</v>
      </c>
      <c r="L35" s="79">
        <v>85000</v>
      </c>
      <c r="M35" s="268">
        <f t="shared" si="5"/>
        <v>210526.31578947374</v>
      </c>
      <c r="N35" s="268">
        <f t="shared" si="6"/>
        <v>178947.36842105264</v>
      </c>
      <c r="O35" s="269">
        <f t="shared" si="1"/>
        <v>109803.92156862745</v>
      </c>
      <c r="P35" s="66">
        <f t="shared" si="2"/>
        <v>81159.420289855072</v>
      </c>
      <c r="Q35" s="12"/>
      <c r="U35" s="16"/>
    </row>
    <row r="36" spans="2:23" s="7" customFormat="1" ht="30.2" hidden="1" customHeight="1">
      <c r="B36" s="341">
        <f>'VE-Staffel'!H30</f>
        <v>250</v>
      </c>
      <c r="C36" s="342">
        <f>'VE-Staffel'!L30</f>
        <v>765</v>
      </c>
      <c r="D36" s="342">
        <f t="shared" si="0"/>
        <v>82881.906825568803</v>
      </c>
      <c r="E36" s="359">
        <v>30000</v>
      </c>
      <c r="F36" s="344">
        <v>39999</v>
      </c>
      <c r="G36" s="344">
        <v>40000</v>
      </c>
      <c r="H36" s="345">
        <v>30000</v>
      </c>
      <c r="I36" s="345">
        <v>39999</v>
      </c>
      <c r="J36" s="345">
        <v>40000</v>
      </c>
      <c r="K36" s="345">
        <v>84999</v>
      </c>
      <c r="L36" s="345">
        <v>85000</v>
      </c>
      <c r="M36" s="348">
        <f t="shared" si="5"/>
        <v>219298.24561403514</v>
      </c>
      <c r="N36" s="348">
        <f t="shared" si="6"/>
        <v>186403.50877192983</v>
      </c>
      <c r="O36" s="349">
        <f t="shared" si="1"/>
        <v>114379.08496732026</v>
      </c>
      <c r="P36" s="350">
        <f t="shared" si="2"/>
        <v>84541.062801932363</v>
      </c>
      <c r="Q36" s="12"/>
      <c r="U36" s="16"/>
    </row>
    <row r="37" spans="2:23" s="7" customFormat="1" ht="30.2" hidden="1" customHeight="1">
      <c r="B37" s="30">
        <f>'VE-Staffel'!H31</f>
        <v>260</v>
      </c>
      <c r="C37" s="137">
        <f>'VE-Staffel'!L31</f>
        <v>780</v>
      </c>
      <c r="D37" s="137">
        <f t="shared" si="0"/>
        <v>84507.042253521126</v>
      </c>
      <c r="E37" s="111">
        <v>30000</v>
      </c>
      <c r="F37" s="56">
        <v>39999</v>
      </c>
      <c r="G37" s="56">
        <v>40000</v>
      </c>
      <c r="H37" s="79">
        <v>30000</v>
      </c>
      <c r="I37" s="79">
        <v>39999</v>
      </c>
      <c r="J37" s="79">
        <v>40000</v>
      </c>
      <c r="K37" s="79">
        <v>84999</v>
      </c>
      <c r="L37" s="79">
        <v>85000</v>
      </c>
      <c r="M37" s="268">
        <f t="shared" si="5"/>
        <v>228070.17543859655</v>
      </c>
      <c r="N37" s="268">
        <f t="shared" si="6"/>
        <v>193859.64912280702</v>
      </c>
      <c r="O37" s="269">
        <f t="shared" si="1"/>
        <v>118954.24836601308</v>
      </c>
      <c r="P37" s="66">
        <f t="shared" si="2"/>
        <v>87922.705314009669</v>
      </c>
      <c r="Q37" s="12"/>
      <c r="U37" s="16"/>
    </row>
    <row r="38" spans="2:23" s="7" customFormat="1" ht="30.2" hidden="1" customHeight="1">
      <c r="B38" s="30">
        <f>'VE-Staffel'!H32</f>
        <v>270</v>
      </c>
      <c r="C38" s="137">
        <f>'VE-Staffel'!L32</f>
        <v>795</v>
      </c>
      <c r="D38" s="137">
        <f t="shared" si="0"/>
        <v>86132.177681473477</v>
      </c>
      <c r="E38" s="111">
        <v>30000</v>
      </c>
      <c r="F38" s="56">
        <v>39999</v>
      </c>
      <c r="G38" s="56">
        <v>40000</v>
      </c>
      <c r="H38" s="79">
        <v>30000</v>
      </c>
      <c r="I38" s="79">
        <v>39999</v>
      </c>
      <c r="J38" s="79">
        <v>40000</v>
      </c>
      <c r="K38" s="79">
        <v>84999</v>
      </c>
      <c r="L38" s="79">
        <v>85000</v>
      </c>
      <c r="M38" s="268">
        <f t="shared" si="5"/>
        <v>236842.10526315795</v>
      </c>
      <c r="N38" s="268">
        <f t="shared" si="6"/>
        <v>201315.78947368421</v>
      </c>
      <c r="O38" s="269">
        <f t="shared" si="1"/>
        <v>123529.41176470589</v>
      </c>
      <c r="P38" s="66">
        <f t="shared" si="2"/>
        <v>91304.34782608696</v>
      </c>
      <c r="Q38" s="12"/>
      <c r="U38" s="16"/>
    </row>
    <row r="39" spans="2:23" s="7" customFormat="1" ht="30.2" hidden="1" customHeight="1">
      <c r="B39" s="30">
        <f>'VE-Staffel'!H33</f>
        <v>280</v>
      </c>
      <c r="C39" s="137">
        <f>'VE-Staffel'!L33</f>
        <v>810</v>
      </c>
      <c r="D39" s="137">
        <f t="shared" si="0"/>
        <v>87757.313109425799</v>
      </c>
      <c r="E39" s="111">
        <v>30000</v>
      </c>
      <c r="F39" s="56">
        <v>39999</v>
      </c>
      <c r="G39" s="56">
        <v>40000</v>
      </c>
      <c r="H39" s="79">
        <v>30000</v>
      </c>
      <c r="I39" s="79">
        <v>39999</v>
      </c>
      <c r="J39" s="79">
        <v>40000</v>
      </c>
      <c r="K39" s="79">
        <v>84999</v>
      </c>
      <c r="L39" s="79">
        <v>85000</v>
      </c>
      <c r="M39" s="268">
        <f t="shared" si="5"/>
        <v>245614.03508771939</v>
      </c>
      <c r="N39" s="268">
        <f t="shared" si="6"/>
        <v>208771.9298245614</v>
      </c>
      <c r="O39" s="269">
        <f t="shared" si="1"/>
        <v>128104.57516339869</v>
      </c>
      <c r="P39" s="66">
        <f t="shared" si="2"/>
        <v>94685.990338164251</v>
      </c>
      <c r="Q39" s="12"/>
      <c r="U39" s="16"/>
    </row>
    <row r="40" spans="2:23" s="7" customFormat="1" ht="30.2" hidden="1" customHeight="1">
      <c r="B40" s="30">
        <f>'VE-Staffel'!H34</f>
        <v>290</v>
      </c>
      <c r="C40" s="137">
        <f>'VE-Staffel'!L34</f>
        <v>825</v>
      </c>
      <c r="D40" s="137">
        <f t="shared" si="0"/>
        <v>89382.448537378121</v>
      </c>
      <c r="E40" s="111">
        <v>30000</v>
      </c>
      <c r="F40" s="56">
        <v>39999</v>
      </c>
      <c r="G40" s="56">
        <v>40000</v>
      </c>
      <c r="H40" s="79">
        <v>30000</v>
      </c>
      <c r="I40" s="79">
        <v>39999</v>
      </c>
      <c r="J40" s="79">
        <v>40000</v>
      </c>
      <c r="K40" s="79">
        <v>84999</v>
      </c>
      <c r="L40" s="79">
        <v>85000</v>
      </c>
      <c r="M40" s="268">
        <f t="shared" si="5"/>
        <v>254385.96491228079</v>
      </c>
      <c r="N40" s="268">
        <f t="shared" si="6"/>
        <v>216228.0701754386</v>
      </c>
      <c r="O40" s="269">
        <f t="shared" si="1"/>
        <v>132679.73856209152</v>
      </c>
      <c r="P40" s="66">
        <f t="shared" si="2"/>
        <v>98067.632850241542</v>
      </c>
      <c r="Q40" s="12"/>
      <c r="U40" s="16"/>
    </row>
    <row r="41" spans="2:23" s="7" customFormat="1" ht="2.25" customHeight="1" thickBot="1">
      <c r="B41" s="351">
        <f>'VE-Staffel'!H35</f>
        <v>300</v>
      </c>
      <c r="C41" s="352">
        <f>'VE-Staffel'!L35</f>
        <v>840</v>
      </c>
      <c r="D41" s="352">
        <f t="shared" si="0"/>
        <v>91007.583965330443</v>
      </c>
      <c r="E41" s="353">
        <v>30000</v>
      </c>
      <c r="F41" s="353">
        <v>39999</v>
      </c>
      <c r="G41" s="353">
        <v>40000</v>
      </c>
      <c r="H41" s="354">
        <v>30000</v>
      </c>
      <c r="I41" s="354">
        <v>39999</v>
      </c>
      <c r="J41" s="354">
        <v>40000</v>
      </c>
      <c r="K41" s="354">
        <v>84999</v>
      </c>
      <c r="L41" s="354">
        <v>85000</v>
      </c>
      <c r="M41" s="355">
        <f t="shared" si="5"/>
        <v>263157.89473684219</v>
      </c>
      <c r="N41" s="355">
        <f t="shared" si="6"/>
        <v>223684.21052631582</v>
      </c>
      <c r="O41" s="356">
        <f t="shared" si="1"/>
        <v>137254.90196078431</v>
      </c>
      <c r="P41" s="357">
        <f t="shared" si="2"/>
        <v>101449.27536231885</v>
      </c>
      <c r="Q41" s="12"/>
      <c r="U41" s="16"/>
    </row>
    <row r="42" spans="2:23" s="7" customFormat="1" ht="45" customHeight="1" thickBot="1">
      <c r="B42" s="12"/>
      <c r="C42" s="12"/>
      <c r="D42" s="12"/>
      <c r="E42" s="20"/>
      <c r="F42" s="105"/>
      <c r="G42" s="13"/>
      <c r="H42" s="13"/>
      <c r="I42" s="13"/>
      <c r="J42" s="13"/>
      <c r="K42" s="13"/>
      <c r="L42" s="13"/>
      <c r="M42" s="14"/>
      <c r="N42" s="14"/>
      <c r="O42" s="14"/>
      <c r="P42" s="18"/>
      <c r="Q42" s="11"/>
    </row>
    <row r="43" spans="2:23" s="7" customFormat="1" ht="30.2" customHeight="1">
      <c r="B43" s="82" t="s">
        <v>23</v>
      </c>
      <c r="C43" s="83"/>
      <c r="D43" s="84" t="s">
        <v>63</v>
      </c>
      <c r="E43" s="83"/>
      <c r="F43" s="83"/>
      <c r="G43" s="83"/>
      <c r="H43" s="83"/>
      <c r="I43" s="83"/>
      <c r="J43" s="83"/>
      <c r="K43" s="83"/>
      <c r="L43" s="83"/>
      <c r="M43" s="83"/>
      <c r="N43" s="83"/>
      <c r="O43" s="86">
        <v>1.2999999999999999E-3</v>
      </c>
      <c r="P43" s="87" t="s">
        <v>10</v>
      </c>
      <c r="Q43" s="11"/>
      <c r="R43" s="19"/>
      <c r="S43" s="19"/>
    </row>
    <row r="44" spans="2:23" s="7" customFormat="1" ht="30.2" customHeight="1">
      <c r="B44" s="31" t="s">
        <v>11</v>
      </c>
      <c r="C44" s="32"/>
      <c r="D44" s="32"/>
      <c r="E44" s="33"/>
      <c r="F44" s="33"/>
      <c r="G44" s="33"/>
      <c r="H44" s="33"/>
      <c r="I44" s="33"/>
      <c r="J44" s="33"/>
      <c r="K44" s="33"/>
      <c r="L44" s="33"/>
      <c r="M44" s="32"/>
      <c r="N44" s="32"/>
      <c r="O44" s="34">
        <v>7.1</v>
      </c>
      <c r="P44" s="35"/>
      <c r="Q44" s="11"/>
    </row>
    <row r="45" spans="2:23" s="7" customFormat="1" ht="30.2" customHeight="1">
      <c r="B45" s="88" t="s">
        <v>47</v>
      </c>
      <c r="C45" s="89"/>
      <c r="D45" s="89"/>
      <c r="E45" s="90"/>
      <c r="F45" s="90"/>
      <c r="G45" s="90"/>
      <c r="H45" s="90"/>
      <c r="I45" s="90"/>
      <c r="J45" s="90"/>
      <c r="K45" s="90"/>
      <c r="L45" s="90"/>
      <c r="M45" s="89"/>
      <c r="N45" s="89"/>
      <c r="O45" s="93">
        <v>0.38</v>
      </c>
      <c r="P45" s="92" t="s">
        <v>12</v>
      </c>
      <c r="Q45" s="11"/>
      <c r="T45" s="39"/>
      <c r="U45" s="39"/>
      <c r="W45" s="39"/>
    </row>
    <row r="46" spans="2:23" s="7" customFormat="1" ht="30.2" customHeight="1">
      <c r="B46" s="88" t="s">
        <v>48</v>
      </c>
      <c r="C46" s="89"/>
      <c r="D46" s="89"/>
      <c r="E46" s="90"/>
      <c r="F46" s="90"/>
      <c r="G46" s="90"/>
      <c r="H46" s="90"/>
      <c r="I46" s="90"/>
      <c r="J46" s="90"/>
      <c r="K46" s="90"/>
      <c r="L46" s="90"/>
      <c r="M46" s="89"/>
      <c r="N46" s="89"/>
      <c r="O46" s="93">
        <f>32.3/100</f>
        <v>0.32299999999999995</v>
      </c>
      <c r="P46" s="92" t="s">
        <v>12</v>
      </c>
      <c r="Q46" s="11"/>
      <c r="T46" s="39"/>
      <c r="U46" s="39"/>
      <c r="V46" s="39"/>
    </row>
    <row r="47" spans="2:23" s="7" customFormat="1" ht="30.2" customHeight="1">
      <c r="B47" s="94" t="s">
        <v>128</v>
      </c>
      <c r="C47" s="95"/>
      <c r="D47" s="95"/>
      <c r="E47" s="96"/>
      <c r="F47" s="96"/>
      <c r="G47" s="96"/>
      <c r="H47" s="96"/>
      <c r="I47" s="96"/>
      <c r="J47" s="96"/>
      <c r="K47" s="96"/>
      <c r="L47" s="96"/>
      <c r="M47" s="95"/>
      <c r="N47" s="95"/>
      <c r="O47" s="371">
        <f>20.7/100</f>
        <v>0.20699999999999999</v>
      </c>
      <c r="P47" s="98" t="s">
        <v>12</v>
      </c>
      <c r="Q47" s="11"/>
      <c r="T47" s="39"/>
      <c r="U47" s="39"/>
      <c r="W47" s="39"/>
    </row>
    <row r="48" spans="2:23" s="7" customFormat="1" ht="30.2" customHeight="1">
      <c r="B48" s="94" t="s">
        <v>129</v>
      </c>
      <c r="C48" s="95"/>
      <c r="D48" s="95"/>
      <c r="E48" s="96"/>
      <c r="F48" s="96"/>
      <c r="G48" s="96"/>
      <c r="H48" s="96"/>
      <c r="I48" s="96"/>
      <c r="J48" s="96"/>
      <c r="K48" s="96"/>
      <c r="L48" s="96"/>
      <c r="M48" s="95"/>
      <c r="N48" s="95"/>
      <c r="O48" s="371">
        <f>15.3/100</f>
        <v>0.153</v>
      </c>
      <c r="P48" s="98" t="s">
        <v>12</v>
      </c>
      <c r="Q48" s="11"/>
    </row>
    <row r="49" spans="2:17" s="304" customFormat="1" ht="30.2" customHeight="1">
      <c r="B49" s="88" t="s">
        <v>130</v>
      </c>
      <c r="C49" s="89"/>
      <c r="D49" s="89"/>
      <c r="E49" s="90"/>
      <c r="F49" s="90"/>
      <c r="G49" s="90"/>
      <c r="H49" s="90"/>
      <c r="I49" s="90"/>
      <c r="J49" s="90"/>
      <c r="K49" s="90"/>
      <c r="L49" s="90"/>
      <c r="M49" s="89"/>
      <c r="N49" s="89"/>
      <c r="O49" s="300">
        <v>0.6</v>
      </c>
      <c r="P49" s="92"/>
      <c r="Q49" s="303"/>
    </row>
    <row r="50" spans="2:17" s="304" customFormat="1" ht="30.2" customHeight="1">
      <c r="B50" s="88" t="s">
        <v>37</v>
      </c>
      <c r="C50" s="89"/>
      <c r="D50" s="89"/>
      <c r="E50" s="90"/>
      <c r="F50" s="90"/>
      <c r="G50" s="90"/>
      <c r="H50" s="90"/>
      <c r="I50" s="90"/>
      <c r="J50" s="90"/>
      <c r="K50" s="90"/>
      <c r="L50" s="90"/>
      <c r="M50" s="89"/>
      <c r="N50" s="89"/>
      <c r="O50" s="91">
        <v>170</v>
      </c>
      <c r="P50" s="92" t="s">
        <v>44</v>
      </c>
      <c r="Q50" s="303"/>
    </row>
    <row r="51" spans="2:17" s="304" customFormat="1" ht="30.2" customHeight="1">
      <c r="B51" s="88" t="s">
        <v>38</v>
      </c>
      <c r="C51" s="89"/>
      <c r="D51" s="89"/>
      <c r="E51" s="90"/>
      <c r="F51" s="90"/>
      <c r="G51" s="90"/>
      <c r="H51" s="90"/>
      <c r="I51" s="90"/>
      <c r="J51" s="90"/>
      <c r="K51" s="90"/>
      <c r="L51" s="90"/>
      <c r="M51" s="89"/>
      <c r="N51" s="89"/>
      <c r="O51" s="370">
        <f>O50/O49</f>
        <v>283.33333333333337</v>
      </c>
      <c r="P51" s="92" t="s">
        <v>44</v>
      </c>
      <c r="Q51" s="303"/>
    </row>
    <row r="52" spans="2:17" s="312" customFormat="1" ht="30.2" customHeight="1" thickBot="1">
      <c r="B52" s="307" t="s">
        <v>259</v>
      </c>
      <c r="C52" s="308"/>
      <c r="D52" s="308"/>
      <c r="E52" s="309"/>
      <c r="F52" s="309"/>
      <c r="G52" s="309"/>
      <c r="H52" s="309"/>
      <c r="I52" s="309"/>
      <c r="J52" s="309"/>
      <c r="K52" s="309"/>
      <c r="L52" s="309"/>
      <c r="M52" s="308"/>
      <c r="N52" s="308"/>
      <c r="O52" s="310">
        <v>70</v>
      </c>
      <c r="P52" s="282" t="s">
        <v>12</v>
      </c>
      <c r="Q52" s="311"/>
    </row>
    <row r="53" spans="2:17" ht="23.25">
      <c r="B53" s="38"/>
      <c r="C53" s="38"/>
      <c r="D53" s="38"/>
      <c r="E53" s="38"/>
      <c r="F53" s="38"/>
      <c r="G53" s="38"/>
      <c r="H53" s="38"/>
      <c r="I53" s="38"/>
      <c r="J53" s="38"/>
      <c r="K53" s="38"/>
      <c r="L53" s="38"/>
      <c r="M53" s="38"/>
      <c r="N53" s="38"/>
      <c r="O53" s="38"/>
      <c r="P53" s="38"/>
    </row>
    <row r="54" spans="2:17">
      <c r="P54" s="17"/>
    </row>
    <row r="55" spans="2:17" ht="23.25">
      <c r="B55" s="285"/>
      <c r="C55" s="53"/>
    </row>
    <row r="56" spans="2:17" ht="23.25">
      <c r="B56" s="285"/>
      <c r="C56" s="53"/>
    </row>
    <row r="59" spans="2:17" ht="23.25">
      <c r="B59" s="285"/>
      <c r="C59" s="53"/>
    </row>
  </sheetData>
  <sheetProtection sheet="1" objects="1" scenarios="1"/>
  <mergeCells count="8">
    <mergeCell ref="E5:G6"/>
    <mergeCell ref="E9:F9"/>
    <mergeCell ref="H9:I9"/>
    <mergeCell ref="J9:K9"/>
    <mergeCell ref="H5:L6"/>
    <mergeCell ref="E7:E8"/>
    <mergeCell ref="F7:F8"/>
    <mergeCell ref="G7:G8"/>
  </mergeCells>
  <phoneticPr fontId="0" type="noConversion"/>
  <printOptions gridLinesSet="0"/>
  <pageMargins left="0.78740157499999996" right="0.78740157499999996" top="0.984251969" bottom="0.984251969" header="0.4921259845" footer="0.4921259845"/>
  <pageSetup paperSize="9" scale="35" orientation="landscape" horizontalDpi="1200" verticalDpi="1200" r:id="rId1"/>
  <headerFooter alignWithMargins="0">
    <oddFooter>&amp;L&amp;9LEL Schwäbisch Gmünd, Abt. II&amp;C&amp;10&amp;F
&amp;A&amp;R&amp;10&amp;D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zoomScaleNormal="100" zoomScaleSheetLayoutView="100" workbookViewId="0">
      <selection activeCell="K21" sqref="K21"/>
    </sheetView>
  </sheetViews>
  <sheetFormatPr baseColWidth="10" defaultColWidth="8.88671875" defaultRowHeight="12.75"/>
  <cols>
    <col min="1" max="1" width="1.88671875" style="177" customWidth="1"/>
    <col min="2" max="2" width="0.88671875" style="177" customWidth="1"/>
    <col min="3" max="3" width="5.109375" style="177" customWidth="1"/>
    <col min="4" max="4" width="30.6640625" style="177" customWidth="1"/>
    <col min="5" max="5" width="5.44140625" style="177" customWidth="1"/>
    <col min="6" max="6" width="2.77734375" style="177" bestFit="1" customWidth="1"/>
    <col min="7" max="7" width="1" style="177" customWidth="1"/>
    <col min="8" max="8" width="0.88671875" style="177" customWidth="1"/>
    <col min="9" max="9" width="5.6640625" style="177" bestFit="1" customWidth="1"/>
    <col min="10" max="16384" width="8.88671875" style="177"/>
  </cols>
  <sheetData>
    <row r="1" spans="2:8" ht="8.4499999999999993" customHeight="1"/>
    <row r="2" spans="2:8" ht="13.5" thickBot="1"/>
    <row r="3" spans="2:8" s="192" customFormat="1" ht="18" customHeight="1" thickBot="1">
      <c r="B3" s="545" t="s">
        <v>74</v>
      </c>
      <c r="C3" s="546"/>
      <c r="D3" s="546"/>
      <c r="E3" s="546"/>
      <c r="F3" s="546"/>
      <c r="G3" s="547"/>
      <c r="H3" s="197"/>
    </row>
    <row r="4" spans="2:8" ht="13.5" thickBot="1">
      <c r="G4" s="178"/>
      <c r="H4" s="178"/>
    </row>
    <row r="5" spans="2:8" ht="4.7" customHeight="1">
      <c r="B5" s="181"/>
      <c r="C5" s="182"/>
      <c r="D5" s="182"/>
      <c r="E5" s="182"/>
      <c r="F5" s="182"/>
      <c r="G5" s="183"/>
      <c r="H5" s="178"/>
    </row>
    <row r="6" spans="2:8" s="192" customFormat="1" ht="18" customHeight="1">
      <c r="B6" s="193"/>
      <c r="C6" s="194" t="s">
        <v>157</v>
      </c>
      <c r="D6" s="195"/>
      <c r="E6" s="195"/>
      <c r="F6" s="195"/>
      <c r="G6" s="196"/>
      <c r="H6" s="197"/>
    </row>
    <row r="7" spans="2:8" ht="25.5">
      <c r="B7" s="184"/>
      <c r="C7" s="497" t="s">
        <v>122</v>
      </c>
      <c r="D7" s="187" t="s">
        <v>68</v>
      </c>
      <c r="E7" s="185">
        <v>0.02</v>
      </c>
      <c r="F7" s="185" t="s">
        <v>8</v>
      </c>
      <c r="G7" s="186"/>
      <c r="H7" s="178"/>
    </row>
    <row r="8" spans="2:8">
      <c r="B8" s="184"/>
      <c r="C8" s="496" t="s">
        <v>122</v>
      </c>
      <c r="D8" s="198" t="s">
        <v>69</v>
      </c>
      <c r="E8" s="185">
        <v>1.83E-2</v>
      </c>
      <c r="F8" s="185" t="s">
        <v>8</v>
      </c>
      <c r="G8" s="186"/>
      <c r="H8" s="178"/>
    </row>
    <row r="9" spans="2:8" s="192" customFormat="1" ht="18" customHeight="1">
      <c r="B9" s="193"/>
      <c r="C9" s="194" t="s">
        <v>160</v>
      </c>
      <c r="D9" s="195"/>
      <c r="E9" s="195"/>
      <c r="F9" s="195"/>
      <c r="G9" s="196"/>
      <c r="H9" s="197"/>
    </row>
    <row r="10" spans="2:8">
      <c r="B10" s="184"/>
      <c r="C10" s="496" t="s">
        <v>122</v>
      </c>
      <c r="D10" s="198" t="s">
        <v>76</v>
      </c>
      <c r="E10" s="185">
        <v>1.6999999999999999E-3</v>
      </c>
      <c r="F10" s="185" t="s">
        <v>8</v>
      </c>
      <c r="G10" s="186"/>
      <c r="H10" s="178"/>
    </row>
    <row r="11" spans="2:8">
      <c r="B11" s="184"/>
      <c r="C11" s="496" t="s">
        <v>122</v>
      </c>
      <c r="D11" s="185" t="s">
        <v>70</v>
      </c>
      <c r="E11" s="185">
        <v>1.2999999999999999E-3</v>
      </c>
      <c r="F11" s="185" t="s">
        <v>8</v>
      </c>
      <c r="G11" s="186"/>
      <c r="H11" s="178"/>
    </row>
    <row r="12" spans="2:8" s="192" customFormat="1" ht="18" customHeight="1">
      <c r="B12" s="193"/>
      <c r="C12" s="194" t="s">
        <v>161</v>
      </c>
      <c r="D12" s="195"/>
      <c r="E12" s="195"/>
      <c r="F12" s="195"/>
      <c r="G12" s="196"/>
      <c r="H12" s="197"/>
    </row>
    <row r="13" spans="2:8">
      <c r="B13" s="184"/>
      <c r="C13" s="496" t="s">
        <v>122</v>
      </c>
      <c r="D13" s="185" t="s">
        <v>71</v>
      </c>
      <c r="E13" s="185">
        <v>1.6999999999999999E-3</v>
      </c>
      <c r="F13" s="185" t="s">
        <v>8</v>
      </c>
      <c r="G13" s="186"/>
      <c r="H13" s="178"/>
    </row>
    <row r="14" spans="2:8" s="192" customFormat="1" ht="18" customHeight="1">
      <c r="B14" s="193"/>
      <c r="C14" s="194" t="s">
        <v>162</v>
      </c>
      <c r="D14" s="195"/>
      <c r="E14" s="195"/>
      <c r="F14" s="195"/>
      <c r="G14" s="196"/>
      <c r="H14" s="197"/>
    </row>
    <row r="15" spans="2:8">
      <c r="B15" s="184"/>
      <c r="C15" s="496" t="s">
        <v>122</v>
      </c>
      <c r="D15" s="185" t="s">
        <v>72</v>
      </c>
      <c r="E15" s="185">
        <v>6.7000000000000002E-3</v>
      </c>
      <c r="F15" s="185" t="s">
        <v>8</v>
      </c>
      <c r="G15" s="186"/>
      <c r="H15" s="178"/>
    </row>
    <row r="16" spans="2:8">
      <c r="B16" s="184"/>
      <c r="C16" s="496" t="s">
        <v>122</v>
      </c>
      <c r="D16" s="185" t="s">
        <v>73</v>
      </c>
      <c r="E16" s="188">
        <v>5.0000000000000001E-3</v>
      </c>
      <c r="F16" s="185" t="s">
        <v>8</v>
      </c>
      <c r="G16" s="186"/>
      <c r="H16" s="178"/>
    </row>
    <row r="17" spans="2:10" ht="9" customHeight="1" thickBot="1">
      <c r="B17" s="189"/>
      <c r="C17" s="190"/>
      <c r="D17" s="190"/>
      <c r="E17" s="190"/>
      <c r="F17" s="190"/>
      <c r="G17" s="191"/>
      <c r="H17" s="178"/>
    </row>
    <row r="18" spans="2:10" ht="15">
      <c r="D18" s="179"/>
      <c r="E18" s="180"/>
      <c r="F18" s="180"/>
      <c r="G18" s="180"/>
      <c r="H18" s="180"/>
      <c r="I18" s="1"/>
      <c r="J18" s="1"/>
    </row>
    <row r="19" spans="2:10" ht="15">
      <c r="C19" s="405" t="s">
        <v>159</v>
      </c>
      <c r="D19" s="179"/>
      <c r="E19" s="180"/>
      <c r="F19" s="180"/>
      <c r="G19" s="180"/>
      <c r="H19" s="180"/>
      <c r="I19" s="1"/>
      <c r="J19" s="1"/>
    </row>
    <row r="20" spans="2:10" ht="15">
      <c r="C20" s="405" t="s">
        <v>158</v>
      </c>
      <c r="D20" s="179"/>
      <c r="E20" s="180"/>
      <c r="F20" s="180"/>
      <c r="G20" s="180"/>
      <c r="H20" s="180"/>
      <c r="I20" s="1"/>
      <c r="J20" s="1"/>
    </row>
    <row r="21" spans="2:10" s="199" customFormat="1" ht="33.75" customHeight="1">
      <c r="B21" s="548" t="s">
        <v>255</v>
      </c>
      <c r="C21" s="548"/>
      <c r="D21" s="548"/>
      <c r="E21" s="548"/>
      <c r="F21" s="548"/>
      <c r="G21" s="548"/>
      <c r="H21" s="200"/>
      <c r="I21" s="201"/>
      <c r="J21" s="201"/>
    </row>
    <row r="22" spans="2:10" ht="15">
      <c r="C22" s="178"/>
      <c r="D22" s="180"/>
      <c r="E22" s="180"/>
      <c r="F22" s="180"/>
      <c r="G22" s="180"/>
      <c r="H22" s="180"/>
      <c r="I22" s="1"/>
      <c r="J22" s="1"/>
    </row>
    <row r="23" spans="2:10" ht="15">
      <c r="C23" s="178"/>
      <c r="D23" s="180"/>
      <c r="E23" s="180"/>
      <c r="F23" s="180"/>
      <c r="G23" s="180"/>
      <c r="H23" s="180"/>
      <c r="I23" s="1"/>
      <c r="J23" s="1"/>
    </row>
    <row r="24" spans="2:10" ht="15">
      <c r="C24" s="178"/>
      <c r="D24" s="180"/>
      <c r="E24" s="180"/>
      <c r="F24" s="180"/>
      <c r="G24" s="180"/>
      <c r="H24" s="180"/>
      <c r="I24" s="1"/>
      <c r="J24" s="1"/>
    </row>
    <row r="25" spans="2:10" ht="15">
      <c r="C25" s="178"/>
      <c r="D25" s="180"/>
      <c r="E25" s="180"/>
      <c r="F25" s="180"/>
      <c r="G25" s="180"/>
      <c r="H25" s="180"/>
      <c r="I25" s="1"/>
      <c r="J25" s="1"/>
    </row>
    <row r="26" spans="2:10" ht="15">
      <c r="C26" s="178"/>
      <c r="D26" s="180"/>
      <c r="E26" s="180"/>
      <c r="F26" s="180"/>
      <c r="G26" s="180"/>
      <c r="H26" s="180"/>
      <c r="I26" s="1"/>
      <c r="J26" s="1"/>
    </row>
    <row r="27" spans="2:10" ht="15">
      <c r="C27" s="178"/>
      <c r="D27" s="180"/>
      <c r="E27" s="180"/>
      <c r="F27" s="180"/>
      <c r="G27" s="180"/>
      <c r="H27" s="180"/>
      <c r="I27" s="1"/>
      <c r="J27" s="1"/>
    </row>
    <row r="28" spans="2:10" ht="15">
      <c r="C28" s="178"/>
      <c r="D28" s="180"/>
      <c r="E28" s="180"/>
      <c r="F28" s="180"/>
      <c r="G28" s="180"/>
      <c r="H28" s="180"/>
      <c r="I28" s="1"/>
      <c r="J28" s="1"/>
    </row>
    <row r="29" spans="2:10" ht="15">
      <c r="C29" s="178"/>
      <c r="D29" s="180"/>
      <c r="E29" s="180"/>
      <c r="F29" s="180"/>
      <c r="G29" s="180"/>
      <c r="H29" s="180"/>
      <c r="I29" s="1"/>
      <c r="J29" s="1"/>
    </row>
    <row r="30" spans="2:10" ht="15">
      <c r="D30" s="1"/>
      <c r="E30" s="1"/>
      <c r="F30" s="1"/>
      <c r="G30" s="1"/>
      <c r="H30" s="1"/>
      <c r="I30" s="1"/>
      <c r="J30" s="1"/>
    </row>
  </sheetData>
  <sheetProtection sheet="1" objects="1" scenarios="1"/>
  <mergeCells count="2">
    <mergeCell ref="B3:G3"/>
    <mergeCell ref="B21:G21"/>
  </mergeCells>
  <phoneticPr fontId="51" type="noConversion"/>
  <pageMargins left="0.78740157499999996" right="0.78740157499999996" top="0.984251969" bottom="0.984251969" header="0.4921259845" footer="0.4921259845"/>
  <pageSetup paperSize="9" scale="125" orientation="portrait" horizontalDpi="1200" verticalDpi="1200" r:id="rId1"/>
  <headerFooter alignWithMargins="0">
    <oddFooter>&amp;L&amp;9LEL Schwäbisch Gmünd, Abt. II&amp;C&amp;10&amp;F
&amp;A&amp;R&amp;10&amp;D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zoomScaleNormal="100" zoomScaleSheetLayoutView="100" workbookViewId="0">
      <pane xSplit="2" topLeftCell="C1" activePane="topRight" state="frozenSplit"/>
      <selection activeCell="K21" sqref="K21"/>
      <selection pane="topRight" activeCell="K21" sqref="K21"/>
    </sheetView>
  </sheetViews>
  <sheetFormatPr baseColWidth="10" defaultColWidth="8.88671875" defaultRowHeight="12.75"/>
  <cols>
    <col min="1" max="1" width="1" style="177" customWidth="1"/>
    <col min="2" max="2" width="8.21875" style="177" customWidth="1"/>
    <col min="3" max="3" width="10.109375" style="177" customWidth="1"/>
    <col min="4" max="4" width="8.88671875" style="177" customWidth="1"/>
    <col min="5" max="5" width="10" style="177" bestFit="1" customWidth="1"/>
    <col min="6" max="6" width="9.21875" style="177" customWidth="1"/>
    <col min="7" max="7" width="10" style="177" bestFit="1" customWidth="1"/>
    <col min="8" max="8" width="9.21875" style="177" bestFit="1" customWidth="1"/>
    <col min="9" max="9" width="10.44140625" style="177" customWidth="1"/>
    <col min="10" max="11" width="8.88671875" style="177" customWidth="1"/>
    <col min="12" max="12" width="0.5546875" style="177" customWidth="1"/>
    <col min="13" max="16384" width="8.88671875" style="177"/>
  </cols>
  <sheetData>
    <row r="1" spans="2:11" ht="4.7" customHeight="1"/>
    <row r="2" spans="2:11" hidden="1"/>
    <row r="3" spans="2:11" ht="13.5" thickBot="1"/>
    <row r="4" spans="2:11" ht="24" thickBot="1">
      <c r="B4" s="435" t="s">
        <v>168</v>
      </c>
      <c r="C4" s="436"/>
      <c r="D4" s="436"/>
      <c r="E4" s="436"/>
      <c r="F4" s="436"/>
      <c r="G4" s="436"/>
      <c r="H4" s="436"/>
      <c r="I4" s="436"/>
      <c r="J4" s="436"/>
      <c r="K4" s="437"/>
    </row>
    <row r="5" spans="2:11" ht="13.5" thickBot="1"/>
    <row r="6" spans="2:11" ht="19.5" customHeight="1" thickBot="1">
      <c r="B6" s="572"/>
      <c r="C6" s="575" t="s">
        <v>75</v>
      </c>
      <c r="D6" s="576"/>
      <c r="E6" s="575" t="s">
        <v>53</v>
      </c>
      <c r="F6" s="576"/>
      <c r="G6" s="575" t="s">
        <v>54</v>
      </c>
      <c r="H6" s="576"/>
      <c r="I6" s="577" t="s">
        <v>167</v>
      </c>
      <c r="J6" s="576"/>
      <c r="K6" s="569"/>
    </row>
    <row r="7" spans="2:11" ht="38.25" customHeight="1">
      <c r="B7" s="573"/>
      <c r="C7" s="578" t="s">
        <v>80</v>
      </c>
      <c r="D7" s="579"/>
      <c r="E7" s="578" t="s">
        <v>163</v>
      </c>
      <c r="F7" s="579"/>
      <c r="G7" s="578" t="s">
        <v>164</v>
      </c>
      <c r="H7" s="579"/>
      <c r="I7" s="578" t="s">
        <v>165</v>
      </c>
      <c r="J7" s="579"/>
      <c r="K7" s="570"/>
    </row>
    <row r="8" spans="2:11">
      <c r="B8" s="573"/>
      <c r="C8" s="563" t="s">
        <v>84</v>
      </c>
      <c r="D8" s="564"/>
      <c r="E8" s="563" t="s">
        <v>84</v>
      </c>
      <c r="F8" s="564"/>
      <c r="G8" s="563" t="s">
        <v>84</v>
      </c>
      <c r="H8" s="564"/>
      <c r="I8" s="565" t="s">
        <v>84</v>
      </c>
      <c r="J8" s="566"/>
      <c r="K8" s="570"/>
    </row>
    <row r="9" spans="2:11">
      <c r="B9" s="574"/>
      <c r="C9" s="407" t="s">
        <v>85</v>
      </c>
      <c r="D9" s="498" t="s">
        <v>258</v>
      </c>
      <c r="E9" s="407" t="s">
        <v>85</v>
      </c>
      <c r="F9" s="498" t="s">
        <v>258</v>
      </c>
      <c r="G9" s="407" t="s">
        <v>85</v>
      </c>
      <c r="H9" s="498" t="s">
        <v>258</v>
      </c>
      <c r="I9" s="422" t="s">
        <v>85</v>
      </c>
      <c r="J9" s="498" t="s">
        <v>258</v>
      </c>
      <c r="K9" s="571"/>
    </row>
    <row r="10" spans="2:11">
      <c r="B10" s="424" t="s">
        <v>87</v>
      </c>
      <c r="C10" s="408">
        <v>2.4</v>
      </c>
      <c r="D10" s="409">
        <v>2.4</v>
      </c>
      <c r="E10" s="408">
        <v>4.84</v>
      </c>
      <c r="F10" s="409">
        <v>4.84</v>
      </c>
      <c r="G10" s="408">
        <v>5.04</v>
      </c>
      <c r="H10" s="409">
        <v>5.04</v>
      </c>
      <c r="I10" s="408">
        <v>0.8</v>
      </c>
      <c r="J10" s="423">
        <v>0.8</v>
      </c>
      <c r="K10" s="425" t="s">
        <v>87</v>
      </c>
    </row>
    <row r="11" spans="2:11">
      <c r="B11" s="426" t="s">
        <v>88</v>
      </c>
      <c r="C11" s="410">
        <v>68.900000000000006</v>
      </c>
      <c r="D11" s="411">
        <v>66.099999999999994</v>
      </c>
      <c r="E11" s="410">
        <v>207.6</v>
      </c>
      <c r="F11" s="411">
        <v>194.2</v>
      </c>
      <c r="G11" s="410">
        <v>153.19999999999999</v>
      </c>
      <c r="H11" s="411">
        <v>144.80000000000001</v>
      </c>
      <c r="I11" s="410">
        <v>38</v>
      </c>
      <c r="J11" s="411">
        <v>32.299999999999997</v>
      </c>
      <c r="K11" s="427" t="s">
        <v>88</v>
      </c>
    </row>
    <row r="12" spans="2:11">
      <c r="B12" s="428" t="s">
        <v>89</v>
      </c>
      <c r="C12" s="408">
        <v>41.8</v>
      </c>
      <c r="D12" s="409">
        <v>29.8</v>
      </c>
      <c r="E12" s="408">
        <v>138.71</v>
      </c>
      <c r="F12" s="409">
        <v>74.48</v>
      </c>
      <c r="G12" s="408">
        <v>91.53</v>
      </c>
      <c r="H12" s="409">
        <v>53.51</v>
      </c>
      <c r="I12" s="408">
        <v>20.7</v>
      </c>
      <c r="J12" s="409">
        <v>15.3</v>
      </c>
      <c r="K12" s="425" t="s">
        <v>89</v>
      </c>
    </row>
    <row r="13" spans="2:11">
      <c r="B13" s="426" t="s">
        <v>90</v>
      </c>
      <c r="C13" s="410">
        <v>31.6</v>
      </c>
      <c r="D13" s="411">
        <v>31.6</v>
      </c>
      <c r="E13" s="410">
        <v>107.3</v>
      </c>
      <c r="F13" s="411">
        <v>107.3</v>
      </c>
      <c r="G13" s="410">
        <v>73.3</v>
      </c>
      <c r="H13" s="411">
        <v>73.3</v>
      </c>
      <c r="I13" s="410">
        <v>20.7</v>
      </c>
      <c r="J13" s="411">
        <v>20.7</v>
      </c>
      <c r="K13" s="427" t="s">
        <v>90</v>
      </c>
    </row>
    <row r="14" spans="2:11">
      <c r="B14" s="230"/>
      <c r="C14" s="230"/>
      <c r="D14" s="231"/>
      <c r="E14" s="230"/>
      <c r="F14" s="231"/>
      <c r="G14" s="230"/>
      <c r="H14" s="231"/>
      <c r="I14" s="230"/>
      <c r="J14" s="231"/>
      <c r="K14" s="231"/>
    </row>
    <row r="15" spans="2:11">
      <c r="B15" s="230"/>
      <c r="C15" s="567">
        <v>100</v>
      </c>
      <c r="D15" s="568"/>
      <c r="E15" s="567">
        <v>100</v>
      </c>
      <c r="F15" s="568"/>
      <c r="G15" s="567">
        <v>100</v>
      </c>
      <c r="H15" s="568"/>
      <c r="I15" s="567">
        <v>100</v>
      </c>
      <c r="J15" s="568"/>
      <c r="K15" s="433"/>
    </row>
    <row r="16" spans="2:11">
      <c r="B16" s="230"/>
      <c r="C16" s="558" t="s">
        <v>91</v>
      </c>
      <c r="D16" s="559"/>
      <c r="E16" s="558" t="s">
        <v>91</v>
      </c>
      <c r="F16" s="559"/>
      <c r="G16" s="558" t="s">
        <v>91</v>
      </c>
      <c r="H16" s="559"/>
      <c r="I16" s="558" t="s">
        <v>91</v>
      </c>
      <c r="J16" s="559"/>
      <c r="K16" s="434"/>
    </row>
    <row r="17" spans="2:11">
      <c r="B17" s="230"/>
      <c r="C17" s="422" t="s">
        <v>85</v>
      </c>
      <c r="D17" s="498" t="s">
        <v>258</v>
      </c>
      <c r="E17" s="422" t="s">
        <v>85</v>
      </c>
      <c r="F17" s="498" t="s">
        <v>258</v>
      </c>
      <c r="G17" s="422" t="s">
        <v>85</v>
      </c>
      <c r="H17" s="498" t="s">
        <v>258</v>
      </c>
      <c r="I17" s="422" t="s">
        <v>85</v>
      </c>
      <c r="J17" s="498" t="s">
        <v>258</v>
      </c>
      <c r="K17" s="427"/>
    </row>
    <row r="18" spans="2:11">
      <c r="B18" s="429" t="s">
        <v>87</v>
      </c>
      <c r="C18" s="412"/>
      <c r="D18" s="413"/>
      <c r="E18" s="416">
        <v>2.2000000000000002</v>
      </c>
      <c r="F18" s="417">
        <v>2.2000000000000002</v>
      </c>
      <c r="G18" s="416">
        <v>1.8</v>
      </c>
      <c r="H18" s="417">
        <v>1.8</v>
      </c>
      <c r="I18" s="416">
        <v>0.11</v>
      </c>
      <c r="J18" s="417">
        <v>0.11</v>
      </c>
      <c r="K18" s="425" t="s">
        <v>87</v>
      </c>
    </row>
    <row r="19" spans="2:11">
      <c r="B19" s="430" t="s">
        <v>88</v>
      </c>
      <c r="C19" s="230"/>
      <c r="D19" s="231"/>
      <c r="E19" s="418">
        <v>97.3</v>
      </c>
      <c r="F19" s="419">
        <v>91</v>
      </c>
      <c r="G19" s="418">
        <v>56.4</v>
      </c>
      <c r="H19" s="419">
        <v>53.3</v>
      </c>
      <c r="I19" s="418">
        <v>5.5</v>
      </c>
      <c r="J19" s="419">
        <v>4.7</v>
      </c>
      <c r="K19" s="427" t="s">
        <v>88</v>
      </c>
    </row>
    <row r="20" spans="2:11">
      <c r="B20" s="429" t="s">
        <v>89</v>
      </c>
      <c r="C20" s="414"/>
      <c r="D20" s="415"/>
      <c r="E20" s="416">
        <v>65</v>
      </c>
      <c r="F20" s="417">
        <v>34.9</v>
      </c>
      <c r="G20" s="416">
        <v>33.700000000000003</v>
      </c>
      <c r="H20" s="417">
        <v>19.7</v>
      </c>
      <c r="I20" s="416">
        <v>3</v>
      </c>
      <c r="J20" s="417">
        <v>2.2000000000000002</v>
      </c>
      <c r="K20" s="425" t="s">
        <v>89</v>
      </c>
    </row>
    <row r="21" spans="2:11" ht="13.5" thickBot="1">
      <c r="B21" s="431" t="s">
        <v>90</v>
      </c>
      <c r="C21" s="245"/>
      <c r="D21" s="246"/>
      <c r="E21" s="420">
        <v>50.3</v>
      </c>
      <c r="F21" s="421">
        <v>50.3</v>
      </c>
      <c r="G21" s="420">
        <v>27</v>
      </c>
      <c r="H21" s="421">
        <v>27</v>
      </c>
      <c r="I21" s="420">
        <v>3</v>
      </c>
      <c r="J21" s="421">
        <v>3</v>
      </c>
      <c r="K21" s="432" t="s">
        <v>90</v>
      </c>
    </row>
    <row r="22" spans="2:11">
      <c r="B22" s="178"/>
      <c r="E22" s="178"/>
      <c r="F22" s="178"/>
      <c r="G22" s="178"/>
      <c r="H22" s="178"/>
      <c r="I22" s="178"/>
      <c r="J22" s="178"/>
      <c r="K22" s="178"/>
    </row>
    <row r="23" spans="2:11">
      <c r="B23" s="178"/>
      <c r="E23" s="178"/>
      <c r="F23" s="178"/>
      <c r="G23" s="178"/>
      <c r="H23" s="178"/>
      <c r="I23" s="178"/>
      <c r="J23" s="178"/>
      <c r="K23" s="178"/>
    </row>
    <row r="24" spans="2:11" ht="13.5" hidden="1" thickBot="1"/>
    <row r="25" spans="2:11" ht="24" hidden="1" thickBot="1">
      <c r="B25" s="224" t="s">
        <v>92</v>
      </c>
      <c r="C25" s="225"/>
      <c r="D25" s="225"/>
      <c r="E25" s="225" t="s">
        <v>78</v>
      </c>
      <c r="F25" s="225"/>
      <c r="G25" s="225"/>
      <c r="H25" s="225"/>
      <c r="I25" s="225"/>
      <c r="J25" s="225"/>
      <c r="K25" s="226"/>
    </row>
    <row r="26" spans="2:11" hidden="1">
      <c r="B26" s="230"/>
      <c r="C26" s="178"/>
      <c r="D26" s="178"/>
      <c r="E26" s="178"/>
      <c r="F26" s="178"/>
      <c r="G26" s="178"/>
      <c r="H26" s="178"/>
      <c r="I26" s="178"/>
      <c r="J26" s="178"/>
      <c r="K26" s="231"/>
    </row>
    <row r="27" spans="2:11" hidden="1">
      <c r="B27" s="560"/>
      <c r="C27" s="557" t="s">
        <v>75</v>
      </c>
      <c r="D27" s="556"/>
      <c r="E27" s="557" t="s">
        <v>53</v>
      </c>
      <c r="F27" s="556"/>
      <c r="G27" s="557" t="s">
        <v>54</v>
      </c>
      <c r="H27" s="556"/>
      <c r="I27" s="551" t="s">
        <v>79</v>
      </c>
      <c r="J27" s="552"/>
      <c r="K27" s="553"/>
    </row>
    <row r="28" spans="2:11" hidden="1">
      <c r="B28" s="561"/>
      <c r="C28" s="551" t="s">
        <v>80</v>
      </c>
      <c r="D28" s="556"/>
      <c r="E28" s="551" t="s">
        <v>81</v>
      </c>
      <c r="F28" s="552"/>
      <c r="G28" s="551" t="s">
        <v>82</v>
      </c>
      <c r="H28" s="552"/>
      <c r="I28" s="551" t="s">
        <v>83</v>
      </c>
      <c r="J28" s="552"/>
      <c r="K28" s="554"/>
    </row>
    <row r="29" spans="2:11" hidden="1">
      <c r="B29" s="561"/>
      <c r="C29" s="557" t="s">
        <v>84</v>
      </c>
      <c r="D29" s="556"/>
      <c r="E29" s="557" t="s">
        <v>84</v>
      </c>
      <c r="F29" s="556"/>
      <c r="G29" s="557" t="s">
        <v>84</v>
      </c>
      <c r="H29" s="556"/>
      <c r="I29" s="551" t="s">
        <v>84</v>
      </c>
      <c r="J29" s="552"/>
      <c r="K29" s="554"/>
    </row>
    <row r="30" spans="2:11" hidden="1">
      <c r="B30" s="562"/>
      <c r="C30" s="227" t="s">
        <v>85</v>
      </c>
      <c r="D30" s="228" t="s">
        <v>86</v>
      </c>
      <c r="E30" s="227" t="s">
        <v>85</v>
      </c>
      <c r="F30" s="228" t="s">
        <v>86</v>
      </c>
      <c r="G30" s="227" t="s">
        <v>85</v>
      </c>
      <c r="H30" s="228" t="s">
        <v>86</v>
      </c>
      <c r="I30" s="228" t="s">
        <v>85</v>
      </c>
      <c r="J30" s="228" t="s">
        <v>86</v>
      </c>
      <c r="K30" s="555"/>
    </row>
    <row r="31" spans="2:11" hidden="1">
      <c r="B31" s="232" t="s">
        <v>87</v>
      </c>
      <c r="C31" s="228">
        <f t="shared" ref="C31:J32" si="0">C10*0.6</f>
        <v>1.44</v>
      </c>
      <c r="D31" s="228">
        <f t="shared" si="0"/>
        <v>1.44</v>
      </c>
      <c r="E31" s="228">
        <f t="shared" si="0"/>
        <v>2.9039999999999999</v>
      </c>
      <c r="F31" s="228">
        <f t="shared" si="0"/>
        <v>2.9039999999999999</v>
      </c>
      <c r="G31" s="228">
        <f t="shared" si="0"/>
        <v>3.024</v>
      </c>
      <c r="H31" s="228">
        <f t="shared" si="0"/>
        <v>3.024</v>
      </c>
      <c r="I31" s="228">
        <f t="shared" si="0"/>
        <v>0.48</v>
      </c>
      <c r="J31" s="228">
        <f t="shared" si="0"/>
        <v>0.48</v>
      </c>
      <c r="K31" s="233" t="s">
        <v>87</v>
      </c>
    </row>
    <row r="32" spans="2:11" hidden="1">
      <c r="B32" s="232" t="s">
        <v>88</v>
      </c>
      <c r="C32" s="228">
        <f t="shared" si="0"/>
        <v>41.34</v>
      </c>
      <c r="D32" s="228">
        <f t="shared" si="0"/>
        <v>39.659999999999997</v>
      </c>
      <c r="E32" s="228">
        <f t="shared" si="0"/>
        <v>124.55999999999999</v>
      </c>
      <c r="F32" s="228">
        <f t="shared" si="0"/>
        <v>116.51999999999998</v>
      </c>
      <c r="G32" s="228">
        <f t="shared" si="0"/>
        <v>91.919999999999987</v>
      </c>
      <c r="H32" s="228">
        <f t="shared" si="0"/>
        <v>86.88000000000001</v>
      </c>
      <c r="I32" s="228">
        <f t="shared" si="0"/>
        <v>22.8</v>
      </c>
      <c r="J32" s="228">
        <f t="shared" si="0"/>
        <v>19.38</v>
      </c>
      <c r="K32" s="233" t="s">
        <v>88</v>
      </c>
    </row>
    <row r="33" spans="2:11" hidden="1">
      <c r="B33" s="232" t="s">
        <v>89</v>
      </c>
      <c r="C33" s="228"/>
      <c r="D33" s="228"/>
      <c r="E33" s="228"/>
      <c r="F33" s="228"/>
      <c r="G33" s="228"/>
      <c r="H33" s="228"/>
      <c r="I33" s="228"/>
      <c r="J33" s="228"/>
      <c r="K33" s="233" t="s">
        <v>89</v>
      </c>
    </row>
    <row r="34" spans="2:11" hidden="1">
      <c r="B34" s="232" t="s">
        <v>90</v>
      </c>
      <c r="C34" s="228"/>
      <c r="D34" s="228"/>
      <c r="E34" s="228"/>
      <c r="F34" s="228"/>
      <c r="G34" s="228"/>
      <c r="H34" s="228"/>
      <c r="I34" s="228"/>
      <c r="J34" s="228"/>
      <c r="K34" s="233" t="s">
        <v>90</v>
      </c>
    </row>
    <row r="35" spans="2:11" hidden="1">
      <c r="B35" s="230"/>
      <c r="C35" s="178"/>
      <c r="D35" s="178"/>
      <c r="E35" s="178"/>
      <c r="F35" s="178"/>
      <c r="G35" s="178"/>
      <c r="H35" s="178"/>
      <c r="I35" s="178"/>
      <c r="J35" s="178"/>
      <c r="K35" s="231"/>
    </row>
    <row r="36" spans="2:11" hidden="1">
      <c r="B36" s="230"/>
      <c r="C36" s="549">
        <v>100</v>
      </c>
      <c r="D36" s="549"/>
      <c r="E36" s="549">
        <v>100</v>
      </c>
      <c r="F36" s="549"/>
      <c r="G36" s="549">
        <v>100</v>
      </c>
      <c r="H36" s="549"/>
      <c r="I36" s="549">
        <v>100</v>
      </c>
      <c r="J36" s="549"/>
      <c r="K36" s="233"/>
    </row>
    <row r="37" spans="2:11" hidden="1">
      <c r="B37" s="230"/>
      <c r="C37" s="550" t="s">
        <v>91</v>
      </c>
      <c r="D37" s="550"/>
      <c r="E37" s="550" t="s">
        <v>91</v>
      </c>
      <c r="F37" s="550"/>
      <c r="G37" s="550" t="s">
        <v>91</v>
      </c>
      <c r="H37" s="550"/>
      <c r="I37" s="550" t="s">
        <v>91</v>
      </c>
      <c r="J37" s="550"/>
      <c r="K37" s="233"/>
    </row>
    <row r="38" spans="2:11" hidden="1">
      <c r="B38" s="230"/>
      <c r="C38" s="229" t="s">
        <v>85</v>
      </c>
      <c r="D38" s="229" t="s">
        <v>86</v>
      </c>
      <c r="E38" s="229" t="s">
        <v>85</v>
      </c>
      <c r="F38" s="229" t="s">
        <v>86</v>
      </c>
      <c r="G38" s="229" t="s">
        <v>85</v>
      </c>
      <c r="H38" s="229" t="s">
        <v>86</v>
      </c>
      <c r="I38" s="229" t="s">
        <v>85</v>
      </c>
      <c r="J38" s="229" t="s">
        <v>86</v>
      </c>
      <c r="K38" s="233"/>
    </row>
    <row r="39" spans="2:11" hidden="1">
      <c r="B39" s="234" t="s">
        <v>87</v>
      </c>
      <c r="C39" s="178"/>
      <c r="D39" s="178"/>
      <c r="E39" s="229">
        <f t="shared" ref="E39:J40" si="1">E18*0.6</f>
        <v>1.32</v>
      </c>
      <c r="F39" s="229">
        <f t="shared" si="1"/>
        <v>1.32</v>
      </c>
      <c r="G39" s="229">
        <f t="shared" si="1"/>
        <v>1.08</v>
      </c>
      <c r="H39" s="229">
        <f t="shared" si="1"/>
        <v>1.08</v>
      </c>
      <c r="I39" s="229">
        <f t="shared" si="1"/>
        <v>6.6000000000000003E-2</v>
      </c>
      <c r="J39" s="229">
        <f t="shared" si="1"/>
        <v>6.6000000000000003E-2</v>
      </c>
      <c r="K39" s="233" t="s">
        <v>87</v>
      </c>
    </row>
    <row r="40" spans="2:11" hidden="1">
      <c r="B40" s="234" t="s">
        <v>88</v>
      </c>
      <c r="C40" s="178"/>
      <c r="D40" s="178"/>
      <c r="E40" s="229">
        <f t="shared" si="1"/>
        <v>58.379999999999995</v>
      </c>
      <c r="F40" s="229">
        <f t="shared" si="1"/>
        <v>54.6</v>
      </c>
      <c r="G40" s="229">
        <f t="shared" si="1"/>
        <v>33.839999999999996</v>
      </c>
      <c r="H40" s="229">
        <f t="shared" si="1"/>
        <v>31.979999999999997</v>
      </c>
      <c r="I40" s="229">
        <f t="shared" si="1"/>
        <v>3.3</v>
      </c>
      <c r="J40" s="229">
        <f t="shared" si="1"/>
        <v>2.82</v>
      </c>
      <c r="K40" s="233" t="s">
        <v>88</v>
      </c>
    </row>
    <row r="41" spans="2:11" hidden="1">
      <c r="B41" s="234" t="s">
        <v>89</v>
      </c>
      <c r="C41" s="178"/>
      <c r="D41" s="178"/>
      <c r="E41" s="229"/>
      <c r="F41" s="229"/>
      <c r="G41" s="229"/>
      <c r="H41" s="229"/>
      <c r="I41" s="229"/>
      <c r="J41" s="229"/>
      <c r="K41" s="233" t="s">
        <v>89</v>
      </c>
    </row>
    <row r="42" spans="2:11" ht="13.5" hidden="1" thickBot="1">
      <c r="B42" s="235" t="s">
        <v>90</v>
      </c>
      <c r="C42" s="236"/>
      <c r="D42" s="236"/>
      <c r="E42" s="237"/>
      <c r="F42" s="237"/>
      <c r="G42" s="237"/>
      <c r="H42" s="237"/>
      <c r="I42" s="237"/>
      <c r="J42" s="237"/>
      <c r="K42" s="238" t="s">
        <v>90</v>
      </c>
    </row>
    <row r="43" spans="2:11" hidden="1"/>
    <row r="44" spans="2:11" hidden="1"/>
    <row r="45" spans="2:11" hidden="1"/>
    <row r="46" spans="2:11" hidden="1"/>
    <row r="47" spans="2:11" hidden="1"/>
    <row r="48" spans="2:11">
      <c r="B48" s="406" t="s">
        <v>166</v>
      </c>
    </row>
    <row r="49" ht="3.75" customHeight="1"/>
  </sheetData>
  <sheetProtection sheet="1" objects="1" scenarios="1"/>
  <mergeCells count="44">
    <mergeCell ref="K6:K9"/>
    <mergeCell ref="B6:B9"/>
    <mergeCell ref="C6:D6"/>
    <mergeCell ref="E6:F6"/>
    <mergeCell ref="G6:H6"/>
    <mergeCell ref="I6:J6"/>
    <mergeCell ref="C7:D7"/>
    <mergeCell ref="E7:F7"/>
    <mergeCell ref="G7:H7"/>
    <mergeCell ref="I7:J7"/>
    <mergeCell ref="C8:D8"/>
    <mergeCell ref="E8:F8"/>
    <mergeCell ref="G8:H8"/>
    <mergeCell ref="I8:J8"/>
    <mergeCell ref="I16:J16"/>
    <mergeCell ref="I15:J15"/>
    <mergeCell ref="C15:D15"/>
    <mergeCell ref="E15:F15"/>
    <mergeCell ref="G15:H15"/>
    <mergeCell ref="C16:D16"/>
    <mergeCell ref="E16:F16"/>
    <mergeCell ref="G16:H16"/>
    <mergeCell ref="B27:B30"/>
    <mergeCell ref="C27:D27"/>
    <mergeCell ref="E27:F27"/>
    <mergeCell ref="G27:H27"/>
    <mergeCell ref="I27:J27"/>
    <mergeCell ref="K27:K30"/>
    <mergeCell ref="C28:D28"/>
    <mergeCell ref="E28:F28"/>
    <mergeCell ref="G28:H28"/>
    <mergeCell ref="I28:J28"/>
    <mergeCell ref="C29:D29"/>
    <mergeCell ref="E29:F29"/>
    <mergeCell ref="G29:H29"/>
    <mergeCell ref="I29:J29"/>
    <mergeCell ref="C36:D36"/>
    <mergeCell ref="E36:F36"/>
    <mergeCell ref="G36:H36"/>
    <mergeCell ref="I36:J36"/>
    <mergeCell ref="C37:D37"/>
    <mergeCell ref="E37:F37"/>
    <mergeCell ref="G37:H37"/>
    <mergeCell ref="I37:J37"/>
  </mergeCells>
  <phoneticPr fontId="51" type="noConversion"/>
  <pageMargins left="0.78740157499999996" right="0.78740157499999996" top="0.984251969" bottom="0.984251969" header="0.4921259845" footer="0.4921259845"/>
  <pageSetup paperSize="9" scale="110" orientation="landscape" horizontalDpi="1200" verticalDpi="1200" r:id="rId1"/>
  <headerFooter alignWithMargins="0">
    <oddFooter>&amp;L&amp;9LEL Schwäbisch Gmünd, Abt. II&amp;C&amp;10&amp;F
&amp;A&amp;R&amp;10&amp;D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5"/>
  <sheetViews>
    <sheetView showGridLines="0" zoomScaleNormal="100" zoomScaleSheetLayoutView="55" workbookViewId="0">
      <selection activeCell="K21" sqref="K21"/>
    </sheetView>
  </sheetViews>
  <sheetFormatPr baseColWidth="10" defaultColWidth="8.88671875" defaultRowHeight="12.75"/>
  <cols>
    <col min="1" max="1" width="1.21875" style="177" customWidth="1"/>
    <col min="2" max="2" width="9.109375" style="177" customWidth="1"/>
    <col min="3" max="3" width="26.44140625" style="177" customWidth="1"/>
    <col min="4" max="4" width="37.6640625" style="177" customWidth="1"/>
    <col min="5" max="16384" width="8.88671875" style="177"/>
  </cols>
  <sheetData>
    <row r="1" spans="2:6" ht="6.75" customHeight="1" thickBot="1"/>
    <row r="2" spans="2:6" hidden="1">
      <c r="B2" s="442"/>
      <c r="C2" s="178"/>
      <c r="D2" s="178"/>
    </row>
    <row r="3" spans="2:6" ht="18.75" thickBot="1">
      <c r="B3" s="476" t="s">
        <v>236</v>
      </c>
      <c r="C3" s="436"/>
      <c r="D3" s="436"/>
      <c r="E3" s="436"/>
      <c r="F3" s="437"/>
    </row>
    <row r="4" spans="2:6">
      <c r="B4" s="438" t="s">
        <v>233</v>
      </c>
      <c r="C4" s="475" t="s">
        <v>234</v>
      </c>
      <c r="D4" s="178"/>
      <c r="E4" s="178"/>
      <c r="F4" s="231"/>
    </row>
    <row r="5" spans="2:6">
      <c r="B5" s="438"/>
      <c r="C5" s="440" t="s">
        <v>237</v>
      </c>
      <c r="D5" s="178"/>
      <c r="E5" s="178"/>
      <c r="F5" s="231"/>
    </row>
    <row r="6" spans="2:6">
      <c r="B6" s="230"/>
      <c r="C6" s="178"/>
      <c r="D6" s="178"/>
      <c r="E6" s="178"/>
      <c r="F6" s="231"/>
    </row>
    <row r="7" spans="2:6" ht="22.7" customHeight="1">
      <c r="B7" s="448" t="s">
        <v>169</v>
      </c>
      <c r="C7" s="449"/>
      <c r="D7" s="178"/>
      <c r="E7" s="178"/>
      <c r="F7" s="231"/>
    </row>
    <row r="8" spans="2:6" ht="18.75" customHeight="1">
      <c r="B8" s="439" t="s">
        <v>170</v>
      </c>
      <c r="C8" s="440" t="s">
        <v>171</v>
      </c>
      <c r="D8" s="178"/>
      <c r="E8" s="178"/>
      <c r="F8" s="231"/>
    </row>
    <row r="9" spans="2:6" ht="17.45" customHeight="1">
      <c r="B9" s="441" t="s">
        <v>172</v>
      </c>
      <c r="C9" s="440" t="s">
        <v>173</v>
      </c>
      <c r="D9" s="178"/>
      <c r="E9" s="178"/>
      <c r="F9" s="231"/>
    </row>
    <row r="10" spans="2:6" ht="14.25" customHeight="1">
      <c r="B10" s="450" t="s">
        <v>174</v>
      </c>
      <c r="C10" s="440" t="s">
        <v>175</v>
      </c>
      <c r="D10" s="178"/>
      <c r="E10" s="178"/>
      <c r="F10" s="231"/>
    </row>
    <row r="11" spans="2:6" ht="26.45" customHeight="1">
      <c r="B11" s="451" t="s">
        <v>176</v>
      </c>
      <c r="C11" s="548" t="s">
        <v>177</v>
      </c>
      <c r="D11" s="548"/>
      <c r="E11" s="178"/>
      <c r="F11" s="231"/>
    </row>
    <row r="12" spans="2:6" ht="39.200000000000003" customHeight="1">
      <c r="B12" s="451" t="s">
        <v>178</v>
      </c>
      <c r="C12" s="548" t="s">
        <v>179</v>
      </c>
      <c r="D12" s="548"/>
      <c r="E12" s="178"/>
      <c r="F12" s="231"/>
    </row>
    <row r="13" spans="2:6" ht="19.5" customHeight="1">
      <c r="B13" s="444"/>
      <c r="C13" s="445"/>
      <c r="D13" s="445"/>
      <c r="E13" s="178"/>
      <c r="F13" s="231"/>
    </row>
    <row r="14" spans="2:6">
      <c r="B14" s="447" t="s">
        <v>180</v>
      </c>
      <c r="C14" s="548" t="s">
        <v>181</v>
      </c>
      <c r="D14" s="548"/>
      <c r="E14" s="178"/>
      <c r="F14" s="231"/>
    </row>
    <row r="15" spans="2:6">
      <c r="B15" s="444"/>
      <c r="C15" s="445"/>
      <c r="D15" s="445"/>
      <c r="E15" s="178"/>
      <c r="F15" s="231"/>
    </row>
    <row r="16" spans="2:6" ht="30.75" customHeight="1">
      <c r="B16" s="580" t="s">
        <v>182</v>
      </c>
      <c r="C16" s="548"/>
      <c r="D16" s="548"/>
      <c r="E16" s="178"/>
      <c r="F16" s="231"/>
    </row>
    <row r="17" spans="2:6">
      <c r="B17" s="444"/>
      <c r="C17" s="445"/>
      <c r="D17" s="445"/>
      <c r="E17" s="178"/>
      <c r="F17" s="231"/>
    </row>
    <row r="18" spans="2:6" ht="28.5" customHeight="1">
      <c r="B18" s="446" t="s">
        <v>183</v>
      </c>
      <c r="C18" s="548" t="s">
        <v>184</v>
      </c>
      <c r="D18" s="548"/>
      <c r="E18" s="178"/>
      <c r="F18" s="231"/>
    </row>
    <row r="19" spans="2:6">
      <c r="B19" s="444"/>
      <c r="C19" s="445"/>
      <c r="D19" s="445"/>
      <c r="E19" s="178"/>
      <c r="F19" s="231"/>
    </row>
    <row r="20" spans="2:6" ht="15.75">
      <c r="B20" s="448" t="s">
        <v>239</v>
      </c>
      <c r="C20" s="178"/>
      <c r="D20" s="445"/>
      <c r="E20" s="178"/>
      <c r="F20" s="231"/>
    </row>
    <row r="21" spans="2:6">
      <c r="B21" s="443" t="s">
        <v>233</v>
      </c>
      <c r="C21" s="404" t="s">
        <v>238</v>
      </c>
      <c r="D21" s="178"/>
      <c r="E21" s="178"/>
      <c r="F21" s="231"/>
    </row>
    <row r="22" spans="2:6" ht="13.5" thickBot="1">
      <c r="B22" s="230"/>
      <c r="C22" s="178"/>
      <c r="D22" s="178"/>
      <c r="E22" s="178"/>
      <c r="F22" s="231"/>
    </row>
    <row r="23" spans="2:6" ht="18.75" thickBot="1">
      <c r="B23" s="239" t="s">
        <v>93</v>
      </c>
      <c r="C23" s="240">
        <v>1</v>
      </c>
      <c r="D23" s="241">
        <v>2</v>
      </c>
      <c r="E23" s="178"/>
      <c r="F23" s="231"/>
    </row>
    <row r="24" spans="2:6" ht="51">
      <c r="B24" s="242" t="s">
        <v>94</v>
      </c>
      <c r="C24" s="243" t="s">
        <v>95</v>
      </c>
      <c r="D24" s="244"/>
      <c r="E24" s="178"/>
      <c r="F24" s="231"/>
    </row>
    <row r="25" spans="2:6">
      <c r="B25" s="234"/>
      <c r="C25" s="229" t="s">
        <v>96</v>
      </c>
      <c r="D25" s="233" t="s">
        <v>97</v>
      </c>
      <c r="E25" s="178"/>
      <c r="F25" s="231"/>
    </row>
    <row r="26" spans="2:6">
      <c r="B26" s="234"/>
      <c r="C26" s="229" t="s">
        <v>98</v>
      </c>
      <c r="D26" s="233" t="s">
        <v>99</v>
      </c>
      <c r="E26" s="178"/>
      <c r="F26" s="231"/>
    </row>
    <row r="27" spans="2:6">
      <c r="B27" s="234"/>
      <c r="C27" s="229" t="s">
        <v>100</v>
      </c>
      <c r="D27" s="233" t="s">
        <v>101</v>
      </c>
      <c r="E27" s="178"/>
      <c r="F27" s="231"/>
    </row>
    <row r="28" spans="2:6" ht="13.5" thickBot="1">
      <c r="B28" s="235"/>
      <c r="C28" s="237" t="s">
        <v>102</v>
      </c>
      <c r="D28" s="238" t="s">
        <v>103</v>
      </c>
      <c r="E28" s="178"/>
      <c r="F28" s="231"/>
    </row>
    <row r="29" spans="2:6">
      <c r="B29" s="230"/>
      <c r="C29" s="178"/>
      <c r="D29" s="178"/>
      <c r="E29" s="178"/>
      <c r="F29" s="231"/>
    </row>
    <row r="30" spans="2:6" ht="13.5" thickBot="1">
      <c r="B30" s="245"/>
      <c r="C30" s="236"/>
      <c r="D30" s="236"/>
      <c r="E30" s="236"/>
      <c r="F30" s="246"/>
    </row>
    <row r="31" spans="2:6">
      <c r="B31" s="178"/>
      <c r="C31" s="178"/>
      <c r="D31" s="178"/>
    </row>
    <row r="32" spans="2:6" ht="13.5" thickBot="1">
      <c r="B32" s="178"/>
      <c r="C32" s="178"/>
      <c r="D32" s="178"/>
    </row>
    <row r="33" spans="2:6" ht="18.75" thickBot="1">
      <c r="B33" s="476" t="s">
        <v>235</v>
      </c>
      <c r="C33" s="436"/>
      <c r="D33" s="436"/>
      <c r="E33" s="436"/>
      <c r="F33" s="437"/>
    </row>
    <row r="34" spans="2:6">
      <c r="B34" s="438" t="s">
        <v>233</v>
      </c>
      <c r="C34" s="475" t="s">
        <v>240</v>
      </c>
      <c r="D34" s="178"/>
      <c r="E34" s="178"/>
      <c r="F34" s="231"/>
    </row>
    <row r="35" spans="2:6">
      <c r="B35" s="230"/>
      <c r="C35" s="440" t="s">
        <v>241</v>
      </c>
      <c r="D35" s="178"/>
      <c r="E35" s="178"/>
      <c r="F35" s="231"/>
    </row>
    <row r="36" spans="2:6">
      <c r="B36" s="438"/>
      <c r="C36" s="178"/>
      <c r="D36" s="178"/>
      <c r="E36" s="178"/>
      <c r="F36" s="231"/>
    </row>
    <row r="37" spans="2:6" ht="15.75">
      <c r="B37" s="448" t="s">
        <v>185</v>
      </c>
      <c r="C37" s="178"/>
      <c r="D37" s="178"/>
      <c r="E37" s="178"/>
      <c r="F37" s="231"/>
    </row>
    <row r="38" spans="2:6" ht="54" customHeight="1">
      <c r="B38" s="580" t="s">
        <v>186</v>
      </c>
      <c r="C38" s="548"/>
      <c r="D38" s="548"/>
      <c r="E38" s="178"/>
      <c r="F38" s="231"/>
    </row>
    <row r="39" spans="2:6">
      <c r="B39" s="230"/>
      <c r="C39" s="178"/>
      <c r="D39" s="178"/>
      <c r="E39" s="178"/>
      <c r="F39" s="231"/>
    </row>
    <row r="40" spans="2:6">
      <c r="B40" s="438" t="s">
        <v>222</v>
      </c>
      <c r="C40" s="178"/>
      <c r="D40" s="178"/>
      <c r="E40" s="178"/>
      <c r="F40" s="231"/>
    </row>
    <row r="41" spans="2:6">
      <c r="B41" s="438" t="s">
        <v>223</v>
      </c>
      <c r="C41" s="452" t="s">
        <v>224</v>
      </c>
      <c r="D41" s="178"/>
      <c r="E41" s="178"/>
      <c r="F41" s="231"/>
    </row>
    <row r="42" spans="2:6" ht="30.75" customHeight="1">
      <c r="B42" s="438" t="s">
        <v>225</v>
      </c>
      <c r="C42" s="581" t="s">
        <v>226</v>
      </c>
      <c r="D42" s="581"/>
      <c r="E42" s="178"/>
      <c r="F42" s="231"/>
    </row>
    <row r="43" spans="2:6" ht="18.75" customHeight="1">
      <c r="B43" s="438" t="s">
        <v>227</v>
      </c>
      <c r="C43" s="452" t="s">
        <v>228</v>
      </c>
      <c r="D43" s="178"/>
      <c r="E43" s="178"/>
      <c r="F43" s="231"/>
    </row>
    <row r="44" spans="2:6" ht="18.75" customHeight="1">
      <c r="B44" s="438" t="s">
        <v>229</v>
      </c>
      <c r="C44" s="452" t="s">
        <v>230</v>
      </c>
      <c r="D44" s="178"/>
      <c r="E44" s="178"/>
      <c r="F44" s="231"/>
    </row>
    <row r="45" spans="2:6" ht="18" customHeight="1">
      <c r="B45" s="438" t="s">
        <v>231</v>
      </c>
      <c r="C45" s="452" t="s">
        <v>232</v>
      </c>
      <c r="D45" s="178"/>
      <c r="E45" s="178"/>
      <c r="F45" s="231"/>
    </row>
    <row r="46" spans="2:6">
      <c r="B46" s="230"/>
      <c r="C46" s="178"/>
      <c r="D46" s="178"/>
      <c r="E46" s="178"/>
      <c r="F46" s="231"/>
    </row>
    <row r="47" spans="2:6" ht="13.5" thickBot="1">
      <c r="B47" s="230"/>
      <c r="C47" s="178"/>
      <c r="D47" s="178"/>
      <c r="E47" s="178"/>
      <c r="F47" s="231"/>
    </row>
    <row r="48" spans="2:6" ht="13.5" thickBot="1">
      <c r="B48" s="457" t="s">
        <v>187</v>
      </c>
      <c r="C48" s="456" t="s">
        <v>188</v>
      </c>
      <c r="D48" s="461"/>
      <c r="E48" s="457" t="s">
        <v>189</v>
      </c>
      <c r="F48" s="457" t="s">
        <v>190</v>
      </c>
    </row>
    <row r="49" spans="2:6">
      <c r="B49" s="458" t="s">
        <v>191</v>
      </c>
      <c r="C49" s="455" t="s">
        <v>192</v>
      </c>
      <c r="D49" s="462"/>
      <c r="E49" s="465"/>
      <c r="F49" s="465"/>
    </row>
    <row r="50" spans="2:6">
      <c r="B50" s="470" t="s">
        <v>193</v>
      </c>
      <c r="C50" s="471" t="s">
        <v>194</v>
      </c>
      <c r="D50" s="472"/>
      <c r="E50" s="473"/>
      <c r="F50" s="473"/>
    </row>
    <row r="51" spans="2:6">
      <c r="B51" s="459" t="s">
        <v>197</v>
      </c>
      <c r="C51" s="453" t="s">
        <v>195</v>
      </c>
      <c r="D51" s="463"/>
      <c r="E51" s="467" t="s">
        <v>219</v>
      </c>
      <c r="F51" s="466"/>
    </row>
    <row r="52" spans="2:6">
      <c r="B52" s="459" t="s">
        <v>198</v>
      </c>
      <c r="C52" s="453" t="s">
        <v>196</v>
      </c>
      <c r="D52" s="463"/>
      <c r="E52" s="466"/>
      <c r="F52" s="467" t="s">
        <v>220</v>
      </c>
    </row>
    <row r="53" spans="2:6">
      <c r="B53" s="459" t="s">
        <v>199</v>
      </c>
      <c r="C53" s="453" t="s">
        <v>207</v>
      </c>
      <c r="D53" s="463"/>
      <c r="E53" s="466"/>
      <c r="F53" s="467" t="s">
        <v>221</v>
      </c>
    </row>
    <row r="54" spans="2:6">
      <c r="B54" s="474" t="s">
        <v>200</v>
      </c>
      <c r="C54" s="471" t="s">
        <v>201</v>
      </c>
      <c r="D54" s="472"/>
      <c r="E54" s="473"/>
      <c r="F54" s="473"/>
    </row>
    <row r="55" spans="2:6">
      <c r="B55" s="459" t="s">
        <v>202</v>
      </c>
      <c r="C55" s="453" t="s">
        <v>205</v>
      </c>
      <c r="D55" s="463"/>
      <c r="E55" s="467" t="s">
        <v>219</v>
      </c>
      <c r="F55" s="466"/>
    </row>
    <row r="56" spans="2:6">
      <c r="B56" s="459" t="s">
        <v>203</v>
      </c>
      <c r="C56" s="453" t="s">
        <v>206</v>
      </c>
      <c r="D56" s="463"/>
      <c r="E56" s="466"/>
      <c r="F56" s="467" t="s">
        <v>220</v>
      </c>
    </row>
    <row r="57" spans="2:6">
      <c r="B57" s="459" t="s">
        <v>204</v>
      </c>
      <c r="C57" s="453" t="s">
        <v>208</v>
      </c>
      <c r="D57" s="463"/>
      <c r="E57" s="466"/>
      <c r="F57" s="467" t="s">
        <v>221</v>
      </c>
    </row>
    <row r="58" spans="2:6">
      <c r="B58" s="474" t="s">
        <v>209</v>
      </c>
      <c r="C58" s="471" t="s">
        <v>210</v>
      </c>
      <c r="D58" s="472"/>
      <c r="E58" s="473"/>
      <c r="F58" s="473"/>
    </row>
    <row r="59" spans="2:6">
      <c r="B59" s="459" t="s">
        <v>211</v>
      </c>
      <c r="C59" s="453" t="s">
        <v>205</v>
      </c>
      <c r="D59" s="463"/>
      <c r="E59" s="467" t="s">
        <v>219</v>
      </c>
      <c r="F59" s="466"/>
    </row>
    <row r="60" spans="2:6">
      <c r="B60" s="459" t="s">
        <v>212</v>
      </c>
      <c r="C60" s="453" t="s">
        <v>206</v>
      </c>
      <c r="D60" s="463"/>
      <c r="E60" s="466"/>
      <c r="F60" s="467" t="s">
        <v>220</v>
      </c>
    </row>
    <row r="61" spans="2:6">
      <c r="B61" s="459" t="s">
        <v>213</v>
      </c>
      <c r="C61" s="453" t="s">
        <v>208</v>
      </c>
      <c r="D61" s="463"/>
      <c r="E61" s="466"/>
      <c r="F61" s="467" t="s">
        <v>221</v>
      </c>
    </row>
    <row r="62" spans="2:6">
      <c r="B62" s="470" t="s">
        <v>214</v>
      </c>
      <c r="C62" s="471" t="s">
        <v>218</v>
      </c>
      <c r="D62" s="472"/>
      <c r="E62" s="473"/>
      <c r="F62" s="473"/>
    </row>
    <row r="63" spans="2:6">
      <c r="B63" s="459" t="s">
        <v>215</v>
      </c>
      <c r="C63" s="453" t="s">
        <v>195</v>
      </c>
      <c r="D63" s="463"/>
      <c r="E63" s="467" t="s">
        <v>219</v>
      </c>
      <c r="F63" s="466"/>
    </row>
    <row r="64" spans="2:6">
      <c r="B64" s="459" t="s">
        <v>216</v>
      </c>
      <c r="C64" s="453" t="s">
        <v>196</v>
      </c>
      <c r="D64" s="463"/>
      <c r="E64" s="466"/>
      <c r="F64" s="467" t="s">
        <v>220</v>
      </c>
    </row>
    <row r="65" spans="2:6" ht="13.5" thickBot="1">
      <c r="B65" s="460" t="s">
        <v>217</v>
      </c>
      <c r="C65" s="454" t="s">
        <v>207</v>
      </c>
      <c r="D65" s="464"/>
      <c r="E65" s="468"/>
      <c r="F65" s="469" t="s">
        <v>221</v>
      </c>
    </row>
  </sheetData>
  <sheetProtection sheet="1" objects="1" scenarios="1"/>
  <mergeCells count="7">
    <mergeCell ref="C18:D18"/>
    <mergeCell ref="B38:D38"/>
    <mergeCell ref="C42:D42"/>
    <mergeCell ref="C11:D11"/>
    <mergeCell ref="C12:D12"/>
    <mergeCell ref="C14:D14"/>
    <mergeCell ref="B16:D16"/>
  </mergeCells>
  <phoneticPr fontId="51" type="noConversion"/>
  <hyperlinks>
    <hyperlink ref="C4" r:id="rId1"/>
    <hyperlink ref="C34" r:id="rId2"/>
  </hyperlinks>
  <pageMargins left="0.78740157499999996" right="0.78740157499999996" top="0.984251969" bottom="0.984251969" header="0.4921259845" footer="0.4921259845"/>
  <pageSetup paperSize="9" scale="67" orientation="portrait" horizontalDpi="1200" verticalDpi="1200" r:id="rId3"/>
  <headerFooter alignWithMargins="0">
    <oddFooter>&amp;L&amp;9LEL Schwäbisch Gmünd, Abt. II&amp;C&amp;10&amp;F
&amp;A&amp;R&amp;10&amp;D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showGridLines="0" topLeftCell="A5" zoomScale="75" zoomScaleNormal="75" workbookViewId="0">
      <selection activeCell="L36" sqref="L36"/>
    </sheetView>
  </sheetViews>
  <sheetFormatPr baseColWidth="10" defaultRowHeight="15"/>
  <cols>
    <col min="1" max="1" width="2" customWidth="1"/>
  </cols>
  <sheetData>
    <row r="2" spans="2:2" ht="20.25">
      <c r="B2" s="325" t="s">
        <v>140</v>
      </c>
    </row>
    <row r="3" spans="2:2" ht="20.25">
      <c r="B3" s="325" t="s">
        <v>141</v>
      </c>
    </row>
  </sheetData>
  <sheetProtection sheet="1" objects="1" scenarios="1"/>
  <phoneticPr fontId="0" type="noConversion"/>
  <pageMargins left="0.78740157499999996" right="0.78740157499999996" top="0.984251969" bottom="0.984251969" header="0.4921259845" footer="0.4921259845"/>
  <pageSetup paperSize="9" scale="67" orientation="portrait" horizontalDpi="1200" verticalDpi="1200" r:id="rId1"/>
  <headerFooter alignWithMargins="0">
    <oddFooter>&amp;L&amp;9LEL Schwäbisch Gmünd, Abt. II&amp;C&amp;10&amp;F
&amp;A&amp;R&amp;10&amp;D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Arbeitsblätter</vt:lpstr>
      </vt:variant>
      <vt:variant>
        <vt:i4>10</vt:i4>
      </vt:variant>
      <vt:variant>
        <vt:lpstr>Diagramme</vt:lpstr>
      </vt:variant>
      <vt:variant>
        <vt:i4>5</vt:i4>
      </vt:variant>
      <vt:variant>
        <vt:lpstr>Benannte Bereiche</vt:lpstr>
      </vt:variant>
      <vt:variant>
        <vt:i4>8</vt:i4>
      </vt:variant>
    </vt:vector>
  </HeadingPairs>
  <TitlesOfParts>
    <vt:vector size="23" baseType="lpstr">
      <vt:lpstr>Hinweise</vt:lpstr>
      <vt:lpstr>VE-Staffel</vt:lpstr>
      <vt:lpstr>Grenzen _Legehennen</vt:lpstr>
      <vt:lpstr>Grenzen _Putenmastplätze</vt:lpstr>
      <vt:lpstr>Grenzen _Hähnchenmastplätze</vt:lpstr>
      <vt:lpstr>VE-Schlüssel</vt:lpstr>
      <vt:lpstr>Nährstoffanfall lt. Naebi</vt:lpstr>
      <vt:lpstr>BimschV + UVP-Pflicht</vt:lpstr>
      <vt:lpstr>Schwellenwerte BImSch</vt:lpstr>
      <vt:lpstr>Grunddaten</vt:lpstr>
      <vt:lpstr>Legehennen_GRAFIK</vt:lpstr>
      <vt:lpstr>Puten_GRAFIK</vt:lpstr>
      <vt:lpstr>Putenhähne_GRAFIK (2)</vt:lpstr>
      <vt:lpstr>Putenhennen_GRAFIK (3)</vt:lpstr>
      <vt:lpstr>Masthähnchen_GRAFIK </vt:lpstr>
      <vt:lpstr>'BimschV + UVP-Pflicht'!Druckbereich</vt:lpstr>
      <vt:lpstr>'Grenzen _Hähnchenmastplätze'!Druckbereich</vt:lpstr>
      <vt:lpstr>'Grenzen _Legehennen'!Druckbereich</vt:lpstr>
      <vt:lpstr>'Grenzen _Putenmastplätze'!Druckbereich</vt:lpstr>
      <vt:lpstr>Hinweise!Druckbereich</vt:lpstr>
      <vt:lpstr>'Nährstoffanfall lt. Naebi'!Druckbereich</vt:lpstr>
      <vt:lpstr>'VE-Schlüssel'!Druckbereich</vt:lpstr>
      <vt:lpstr>'VE-Staffel'!Druckbereich</vt:lpstr>
    </vt:vector>
  </TitlesOfParts>
  <Company>LEL Schwäbisch Gmünd, Abt.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Mastschwein</dc:title>
  <dc:creator>Dr. Segger</dc:creator>
  <cp:keywords>Mastschweine, Vieheinheiten, BImSch</cp:keywords>
  <dc:description>Stand 19.02.2001</dc:description>
  <cp:lastModifiedBy>Boga, Arzu (LEL-SG)</cp:lastModifiedBy>
  <cp:lastPrinted>2014-08-13T13:53:34Z</cp:lastPrinted>
  <dcterms:created xsi:type="dcterms:W3CDTF">1998-09-18T07:41:48Z</dcterms:created>
  <dcterms:modified xsi:type="dcterms:W3CDTF">2025-01-22T11:14:13Z</dcterms:modified>
</cp:coreProperties>
</file>